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2.9.45\arselsl\00_2017_2018\LIGUES\SOCCER\Mini-soccer\05 - CRS\"/>
    </mc:Choice>
  </mc:AlternateContent>
  <bookViews>
    <workbookView xWindow="0" yWindow="0" windowWidth="20490" windowHeight="7905"/>
  </bookViews>
  <sheets>
    <sheet name="Horaire feminin" sheetId="2" r:id="rId1"/>
    <sheet name="classement feminin" sheetId="4" r:id="rId2"/>
    <sheet name="Horaire masculin" sheetId="1" r:id="rId3"/>
    <sheet name="classement masculin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I11" i="4"/>
  <c r="H11" i="4"/>
  <c r="I10" i="4"/>
  <c r="H10" i="4"/>
  <c r="D10" i="4"/>
  <c r="I15" i="4"/>
  <c r="H15" i="4"/>
  <c r="E15" i="4"/>
  <c r="I14" i="4"/>
  <c r="H14" i="4"/>
  <c r="D14" i="4"/>
  <c r="I26" i="4"/>
  <c r="H26" i="4"/>
  <c r="D26" i="4"/>
  <c r="I27" i="4"/>
  <c r="H27" i="4"/>
  <c r="E27" i="4"/>
  <c r="I24" i="4"/>
  <c r="H24" i="4"/>
  <c r="D24" i="4"/>
  <c r="I25" i="4"/>
  <c r="H25" i="4"/>
  <c r="E25" i="4"/>
  <c r="I20" i="4"/>
  <c r="H20" i="4"/>
  <c r="D20" i="4"/>
  <c r="I21" i="4"/>
  <c r="H21" i="4"/>
  <c r="E21" i="4"/>
  <c r="I16" i="4"/>
  <c r="H16" i="4"/>
  <c r="E16" i="4"/>
  <c r="E10" i="4"/>
  <c r="I9" i="4"/>
  <c r="H9" i="4"/>
  <c r="D9" i="4"/>
  <c r="I19" i="4"/>
  <c r="H19" i="4"/>
  <c r="D19" i="4"/>
  <c r="E26" i="4" l="1"/>
  <c r="D25" i="4"/>
  <c r="E20" i="4"/>
  <c r="D15" i="4"/>
  <c r="I17" i="3" l="1"/>
  <c r="H17" i="3"/>
  <c r="E17" i="3"/>
  <c r="I16" i="3"/>
  <c r="H16" i="3"/>
  <c r="D16" i="3"/>
  <c r="I12" i="3"/>
  <c r="H12" i="3"/>
  <c r="E12" i="3"/>
  <c r="I9" i="3"/>
  <c r="H9" i="3"/>
  <c r="D9" i="3"/>
  <c r="E31" i="3"/>
  <c r="I31" i="3"/>
  <c r="H31" i="3"/>
  <c r="I30" i="3"/>
  <c r="H30" i="3"/>
  <c r="D30" i="3"/>
  <c r="I23" i="3"/>
  <c r="H23" i="3"/>
  <c r="E23" i="3"/>
  <c r="I21" i="3"/>
  <c r="H21" i="3"/>
  <c r="D21" i="3"/>
  <c r="J18" i="3"/>
  <c r="I22" i="3"/>
  <c r="I24" i="3"/>
  <c r="H24" i="3"/>
  <c r="E24" i="3"/>
  <c r="H22" i="3"/>
  <c r="D22" i="3"/>
  <c r="I28" i="3"/>
  <c r="H28" i="3"/>
  <c r="E28" i="3"/>
  <c r="I27" i="3"/>
  <c r="H27" i="3"/>
  <c r="D27" i="3"/>
  <c r="F30" i="3"/>
  <c r="F29" i="3"/>
  <c r="I18" i="3"/>
  <c r="H18" i="3"/>
  <c r="E18" i="3"/>
  <c r="I15" i="3"/>
  <c r="H15" i="3"/>
  <c r="D15" i="3"/>
  <c r="I11" i="3"/>
  <c r="H11" i="3"/>
  <c r="E11" i="3"/>
  <c r="I10" i="3"/>
  <c r="H10" i="3"/>
  <c r="D10" i="3"/>
  <c r="E22" i="3" l="1"/>
  <c r="E16" i="3" l="1"/>
  <c r="D18" i="3"/>
  <c r="D11" i="3" l="1"/>
  <c r="F24" i="3"/>
  <c r="F23" i="3"/>
  <c r="E30" i="3" l="1"/>
  <c r="D28" i="3"/>
  <c r="E10" i="3" l="1"/>
  <c r="H29" i="3" l="1"/>
  <c r="I29" i="3"/>
  <c r="D29" i="3"/>
  <c r="D17" i="3"/>
  <c r="H32" i="3" l="1"/>
  <c r="I32" i="3"/>
  <c r="E29" i="3"/>
  <c r="F16" i="3" l="1"/>
  <c r="F15" i="3"/>
  <c r="C24" i="4" l="1"/>
  <c r="J24" i="4"/>
  <c r="C27" i="3" l="1"/>
  <c r="J27" i="3"/>
  <c r="I28" i="4"/>
  <c r="H28" i="4"/>
  <c r="J26" i="4"/>
  <c r="C26" i="4"/>
  <c r="J25" i="4"/>
  <c r="C25" i="4"/>
  <c r="J27" i="4"/>
  <c r="C27" i="4"/>
  <c r="I22" i="4"/>
  <c r="H22" i="4"/>
  <c r="J21" i="4"/>
  <c r="C21" i="4"/>
  <c r="J19" i="4"/>
  <c r="C19" i="4"/>
  <c r="J20" i="4"/>
  <c r="C20" i="4"/>
  <c r="I17" i="4"/>
  <c r="H17" i="4"/>
  <c r="J14" i="4"/>
  <c r="C14" i="4"/>
  <c r="J16" i="4"/>
  <c r="C16" i="4"/>
  <c r="J15" i="4"/>
  <c r="C15" i="4"/>
  <c r="I12" i="4"/>
  <c r="H12" i="4"/>
  <c r="J11" i="4"/>
  <c r="C11" i="4"/>
  <c r="J10" i="4"/>
  <c r="C10" i="4"/>
  <c r="J9" i="4"/>
  <c r="C9" i="4"/>
  <c r="J30" i="3"/>
  <c r="C30" i="3"/>
  <c r="J29" i="3"/>
  <c r="C29" i="3"/>
  <c r="J28" i="3"/>
  <c r="C28" i="3"/>
  <c r="J31" i="3"/>
  <c r="C31" i="3"/>
  <c r="I25" i="3"/>
  <c r="H25" i="3"/>
  <c r="J21" i="3"/>
  <c r="C21" i="3"/>
  <c r="J24" i="3"/>
  <c r="C24" i="3"/>
  <c r="J23" i="3"/>
  <c r="C23" i="3"/>
  <c r="J22" i="3"/>
  <c r="C22" i="3"/>
  <c r="I19" i="3"/>
  <c r="H19" i="3"/>
  <c r="J17" i="3"/>
  <c r="C17" i="3"/>
  <c r="C18" i="3"/>
  <c r="J16" i="3"/>
  <c r="C16" i="3"/>
  <c r="J15" i="3"/>
  <c r="C15" i="3"/>
  <c r="I13" i="3"/>
  <c r="H13" i="3"/>
  <c r="J12" i="3"/>
  <c r="C12" i="3"/>
  <c r="J10" i="3"/>
  <c r="C10" i="3"/>
  <c r="J11" i="3"/>
  <c r="C11" i="3"/>
  <c r="J9" i="3"/>
  <c r="C9" i="3"/>
</calcChain>
</file>

<file path=xl/sharedStrings.xml><?xml version="1.0" encoding="utf-8"?>
<sst xmlns="http://schemas.openxmlformats.org/spreadsheetml/2006/main" count="386" uniqueCount="133">
  <si>
    <t>Murielle-Dumont</t>
  </si>
  <si>
    <t>Du Bout-de-L'Isle</t>
  </si>
  <si>
    <t>Laurentide</t>
  </si>
  <si>
    <t>Bois-Franc-Aquarelle</t>
  </si>
  <si>
    <t>Ile-des-Soeurs</t>
  </si>
  <si>
    <t>Gentilly</t>
  </si>
  <si>
    <t>De la Mosaîque</t>
  </si>
  <si>
    <t>Socrates III</t>
  </si>
  <si>
    <t>Académie Saint-Clément</t>
  </si>
  <si>
    <t>D</t>
  </si>
  <si>
    <t>C</t>
  </si>
  <si>
    <t>08h00</t>
  </si>
  <si>
    <t>08h30</t>
  </si>
  <si>
    <t>A</t>
  </si>
  <si>
    <t>B</t>
  </si>
  <si>
    <t>Alexander Von-Humboldt</t>
  </si>
  <si>
    <t>Académie Sainte-Anne</t>
  </si>
  <si>
    <t>Saint-Germain-Outremont</t>
  </si>
  <si>
    <t>Katimavik-Hébert</t>
  </si>
  <si>
    <t>Perce-Neige</t>
  </si>
  <si>
    <t>Collège Charlemagne</t>
  </si>
  <si>
    <t>Collège Beaubois</t>
  </si>
  <si>
    <t>Edouard-Laurin</t>
  </si>
  <si>
    <t>09h00</t>
  </si>
  <si>
    <t>09h30</t>
  </si>
  <si>
    <t>10h00</t>
  </si>
  <si>
    <t>10h30</t>
  </si>
  <si>
    <t>11h00</t>
  </si>
  <si>
    <t>11h30</t>
  </si>
  <si>
    <t>15h15</t>
  </si>
  <si>
    <t>16h00</t>
  </si>
  <si>
    <t>16h45</t>
  </si>
  <si>
    <t>17h30</t>
  </si>
  <si>
    <t>QF1</t>
  </si>
  <si>
    <t>QF2</t>
  </si>
  <si>
    <t>QF3</t>
  </si>
  <si>
    <t>QF4</t>
  </si>
  <si>
    <t>DF1</t>
  </si>
  <si>
    <t>DF2</t>
  </si>
  <si>
    <t>Bronze</t>
  </si>
  <si>
    <t>FINALE</t>
  </si>
  <si>
    <t>Heure</t>
  </si>
  <si>
    <t>Pool</t>
  </si>
  <si>
    <t>Visiteur</t>
  </si>
  <si>
    <t>PTS</t>
  </si>
  <si>
    <t>Receveur</t>
  </si>
  <si>
    <t>terrain</t>
  </si>
  <si>
    <t>12h15</t>
  </si>
  <si>
    <t>12h45</t>
  </si>
  <si>
    <t>13h15</t>
  </si>
  <si>
    <t>13h45</t>
  </si>
  <si>
    <t>14h15</t>
  </si>
  <si>
    <t>14h45</t>
  </si>
  <si>
    <t>Championnat Régional scolaire</t>
  </si>
  <si>
    <t>ÉQUIPES MASCULINES</t>
  </si>
  <si>
    <t>match</t>
  </si>
  <si>
    <t>28 avril 2018</t>
  </si>
  <si>
    <t>CLASSEMENT DES ÉQUIPES MASCULINES</t>
  </si>
  <si>
    <t>POOL A</t>
  </si>
  <si>
    <t>PJ</t>
  </si>
  <si>
    <t>V</t>
  </si>
  <si>
    <t>N</t>
  </si>
  <si>
    <t>F</t>
  </si>
  <si>
    <t>PP</t>
  </si>
  <si>
    <t>PC</t>
  </si>
  <si>
    <t>TOTAL</t>
  </si>
  <si>
    <t>POOL B</t>
  </si>
  <si>
    <t>POOL C</t>
  </si>
  <si>
    <t>POOL D</t>
  </si>
  <si>
    <t>ÉQUIPES FÉMININES</t>
  </si>
  <si>
    <t>Terrain</t>
  </si>
  <si>
    <t>29 avril 2018</t>
  </si>
  <si>
    <t>CLASSEMENT DES ÉQUIPES FÉMININES</t>
  </si>
  <si>
    <t>HF1</t>
  </si>
  <si>
    <t>HF2</t>
  </si>
  <si>
    <t>HF3</t>
  </si>
  <si>
    <t>HF4</t>
  </si>
  <si>
    <t>Victor-Thérien</t>
  </si>
  <si>
    <t>Catherine-Soumillard</t>
  </si>
  <si>
    <t>Henri-Beaulieu</t>
  </si>
  <si>
    <t>13h00</t>
  </si>
  <si>
    <t>14h30</t>
  </si>
  <si>
    <t>Édouard-Laurin</t>
  </si>
  <si>
    <t>Académie saint-Clément</t>
  </si>
  <si>
    <t>Académie sainte-Anne</t>
  </si>
  <si>
    <t>Alexander Von Humboldt</t>
  </si>
  <si>
    <t>Saint-Germain Outremont</t>
  </si>
  <si>
    <t>Soacrates III</t>
  </si>
  <si>
    <t>Du Bout de l'Isle</t>
  </si>
  <si>
    <t>Ile-des-Sœurs</t>
  </si>
  <si>
    <t>Mis à jour: 28 avril 2018</t>
  </si>
  <si>
    <t>1er  D - Murielle-Dumont</t>
  </si>
  <si>
    <t>2e D - Bois-Franc Aquarelle</t>
  </si>
  <si>
    <r>
      <t>1</t>
    </r>
    <r>
      <rPr>
        <vertAlign val="superscript"/>
        <sz val="11"/>
        <rFont val="Calibri"/>
        <family val="2"/>
      </rPr>
      <t>er</t>
    </r>
    <r>
      <rPr>
        <sz val="11"/>
        <rFont val="Calibri"/>
        <family val="2"/>
      </rPr>
      <t xml:space="preserve"> B - Ac. Sainte-Anne</t>
    </r>
  </si>
  <si>
    <t>2e C - Gentilly</t>
  </si>
  <si>
    <r>
      <t>1</t>
    </r>
    <r>
      <rPr>
        <vertAlign val="superscript"/>
        <sz val="11"/>
        <rFont val="Calibri"/>
        <family val="2"/>
      </rPr>
      <t>er</t>
    </r>
    <r>
      <rPr>
        <sz val="11"/>
        <rFont val="Calibri"/>
        <family val="2"/>
      </rPr>
      <t xml:space="preserve">  C - Ac. Saint-Clément</t>
    </r>
  </si>
  <si>
    <t>2e A - Collège Beaubois</t>
  </si>
  <si>
    <r>
      <t>1</t>
    </r>
    <r>
      <rPr>
        <vertAlign val="superscript"/>
        <sz val="11"/>
        <rFont val="Calibri"/>
        <family val="2"/>
      </rPr>
      <t xml:space="preserve">er </t>
    </r>
    <r>
      <rPr>
        <sz val="11"/>
        <rFont val="Calibri"/>
        <family val="2"/>
      </rPr>
      <t xml:space="preserve"> A - Perce-Neige</t>
    </r>
  </si>
  <si>
    <t>2e B - Saint-Germain Outr.</t>
  </si>
  <si>
    <t>G QF1 - Collège Beaubois</t>
  </si>
  <si>
    <t>G QF2 - Ac. Saint-Clément</t>
  </si>
  <si>
    <t>G QF3 - Ac. Sainte-Anne</t>
  </si>
  <si>
    <t>G QF4 - Perce-Neige</t>
  </si>
  <si>
    <t>P DF1 - Collège Beaubois</t>
  </si>
  <si>
    <t>P DF2 - Perce-Neige</t>
  </si>
  <si>
    <t>G DF1 - Ac. Sainte-Anne</t>
  </si>
  <si>
    <t>G DF2 - Ac. Saint-Clément</t>
  </si>
  <si>
    <t>18h15</t>
  </si>
  <si>
    <t>Mis à jour: 29 avril 2017</t>
  </si>
  <si>
    <t>1er C - Catherine-Soumillard</t>
  </si>
  <si>
    <t>3e B - Edouard-Laurin</t>
  </si>
  <si>
    <t>1er A - Collège Beaubois</t>
  </si>
  <si>
    <t>2e  D - Gentilly</t>
  </si>
  <si>
    <t>1er D - Collège Charlemagne</t>
  </si>
  <si>
    <t>3e D - Ac. Sainte-Anne</t>
  </si>
  <si>
    <t>2e B - Socrates III</t>
  </si>
  <si>
    <t>2e  C - Murielle-Dumont</t>
  </si>
  <si>
    <t>3e C - Henri-Beaulieu</t>
  </si>
  <si>
    <t>1er B - Ac. Saint-Clément</t>
  </si>
  <si>
    <t>3e A - Perce-Neige</t>
  </si>
  <si>
    <t>2e A  - Victor-Therien</t>
  </si>
  <si>
    <t>G HF1 - Gentilly</t>
  </si>
  <si>
    <t>G HF2 - Socrates III</t>
  </si>
  <si>
    <t>G HF3 - Murielle-Dumont</t>
  </si>
  <si>
    <t>G HF4 - Victor-Thérien</t>
  </si>
  <si>
    <t>G QF2 - Catherine Soumillard</t>
  </si>
  <si>
    <t>G QF3 - Collège Beaubois</t>
  </si>
  <si>
    <t>G QF4 - Ac. Saint-Clément</t>
  </si>
  <si>
    <t>P DF1 - Col. Charlemagne</t>
  </si>
  <si>
    <t>P DF2 - Ac. Saint-Clément</t>
  </si>
  <si>
    <t>G DF1 - Collège Beaubois</t>
  </si>
  <si>
    <t>G DF2 - Catherine Soumillard</t>
  </si>
  <si>
    <t>15h44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</si>
</sst>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</font>
    <font>
      <sz val="11"/>
      <name val="Calibri"/>
      <family val="2"/>
    </font>
    <font>
      <vertAlign val="superscript"/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3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color theme="2" tint="-0.749992370372631"/>
      <name val="Tahoma"/>
      <family val="2"/>
    </font>
    <font>
      <sz val="12"/>
      <color theme="1"/>
      <name val="Tahoma"/>
      <family val="2"/>
    </font>
    <font>
      <sz val="12"/>
      <color theme="0" tint="-0.249977111117893"/>
      <name val="Tahoma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8" fillId="0" borderId="0" xfId="0" applyFont="1" applyAlignment="1">
      <alignment vertical="center"/>
    </xf>
    <xf numFmtId="0" fontId="3" fillId="0" borderId="0" xfId="0" applyFont="1"/>
    <xf numFmtId="0" fontId="12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2" applyFont="1" applyFill="1"/>
    <xf numFmtId="0" fontId="14" fillId="0" borderId="1" xfId="2" applyFont="1" applyFill="1" applyBorder="1"/>
    <xf numFmtId="0" fontId="14" fillId="0" borderId="1" xfId="2" applyFont="1" applyFill="1" applyBorder="1" applyAlignment="1">
      <alignment horizontal="center"/>
    </xf>
    <xf numFmtId="0" fontId="15" fillId="0" borderId="0" xfId="2" applyFont="1" applyFill="1"/>
    <xf numFmtId="0" fontId="16" fillId="0" borderId="0" xfId="2" applyFont="1" applyFill="1"/>
    <xf numFmtId="0" fontId="15" fillId="0" borderId="1" xfId="2" applyFont="1" applyFill="1" applyBorder="1"/>
    <xf numFmtId="0" fontId="15" fillId="0" borderId="1" xfId="2" applyFont="1" applyFill="1" applyBorder="1" applyAlignment="1">
      <alignment horizontal="center"/>
    </xf>
    <xf numFmtId="0" fontId="17" fillId="0" borderId="1" xfId="2" applyFont="1" applyFill="1" applyBorder="1"/>
    <xf numFmtId="0" fontId="18" fillId="0" borderId="0" xfId="2" applyFont="1" applyFill="1" applyAlignment="1">
      <alignment horizontal="center"/>
    </xf>
    <xf numFmtId="0" fontId="15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center"/>
    </xf>
    <xf numFmtId="0" fontId="19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20" fillId="2" borderId="0" xfId="0" applyFont="1" applyFill="1"/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2" applyFont="1"/>
    <xf numFmtId="0" fontId="14" fillId="0" borderId="1" xfId="2" applyFont="1" applyBorder="1"/>
    <xf numFmtId="0" fontId="14" fillId="0" borderId="1" xfId="2" applyFont="1" applyBorder="1" applyAlignment="1">
      <alignment horizontal="center"/>
    </xf>
    <xf numFmtId="0" fontId="15" fillId="0" borderId="0" xfId="2" applyFont="1"/>
    <xf numFmtId="0" fontId="16" fillId="0" borderId="0" xfId="2" applyFont="1"/>
    <xf numFmtId="0" fontId="15" fillId="0" borderId="0" xfId="2" applyFont="1" applyBorder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2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1" xfId="0" applyFont="1" applyBorder="1"/>
    <xf numFmtId="0" fontId="3" fillId="0" borderId="2" xfId="2" applyFont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11" fillId="0" borderId="0" xfId="0" applyFont="1"/>
    <xf numFmtId="0" fontId="15" fillId="4" borderId="1" xfId="2" applyFont="1" applyFill="1" applyBorder="1"/>
    <xf numFmtId="0" fontId="15" fillId="4" borderId="1" xfId="2" applyFont="1" applyFill="1" applyBorder="1" applyAlignment="1">
      <alignment horizontal="center"/>
    </xf>
    <xf numFmtId="0" fontId="17" fillId="4" borderId="1" xfId="2" applyFont="1" applyFill="1" applyBorder="1"/>
    <xf numFmtId="0" fontId="0" fillId="0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0" fontId="11" fillId="0" borderId="4" xfId="0" applyFont="1" applyBorder="1" applyAlignment="1"/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3" fillId="5" borderId="1" xfId="0" applyFont="1" applyFill="1" applyBorder="1" applyAlignment="1">
      <alignment wrapText="1"/>
    </xf>
    <xf numFmtId="0" fontId="22" fillId="6" borderId="1" xfId="0" applyFont="1" applyFill="1" applyBorder="1" applyAlignment="1">
      <alignment wrapText="1"/>
    </xf>
    <xf numFmtId="0" fontId="3" fillId="7" borderId="1" xfId="0" applyFont="1" applyFill="1" applyBorder="1" applyAlignment="1">
      <alignment horizontal="lef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38100</xdr:rowOff>
    </xdr:from>
    <xdr:to>
      <xdr:col>2</xdr:col>
      <xdr:colOff>257175</xdr:colOff>
      <xdr:row>4</xdr:row>
      <xdr:rowOff>71089</xdr:rowOff>
    </xdr:to>
    <xdr:pic>
      <xdr:nvPicPr>
        <xdr:cNvPr id="2" name="Picture 9" descr="SIGNATURE-RSEQ-LSL-CMYK-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47650"/>
          <a:ext cx="1285875" cy="604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1038224</xdr:colOff>
      <xdr:row>0</xdr:row>
      <xdr:rowOff>133350</xdr:rowOff>
    </xdr:from>
    <xdr:to>
      <xdr:col>7</xdr:col>
      <xdr:colOff>257174</xdr:colOff>
      <xdr:row>5</xdr:row>
      <xdr:rowOff>85725</xdr:rowOff>
    </xdr:to>
    <xdr:pic>
      <xdr:nvPicPr>
        <xdr:cNvPr id="3" name="Image 2" descr="C:\Users\Utlisateur\Documents\ARSELSL (portable)\IMAGES\GYM et MYG\Gym et Myg nouveaux visuels\Soccer_gym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9" y="133350"/>
          <a:ext cx="981075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160438</xdr:rowOff>
    </xdr:from>
    <xdr:to>
      <xdr:col>1</xdr:col>
      <xdr:colOff>1733550</xdr:colOff>
      <xdr:row>5</xdr:row>
      <xdr:rowOff>133350</xdr:rowOff>
    </xdr:to>
    <xdr:pic>
      <xdr:nvPicPr>
        <xdr:cNvPr id="2" name="Picture 9" descr="SIGNATURE-RSEQ-LSL-CMYK-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41413"/>
          <a:ext cx="1543050" cy="734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676275</xdr:colOff>
      <xdr:row>0</xdr:row>
      <xdr:rowOff>104775</xdr:rowOff>
    </xdr:from>
    <xdr:to>
      <xdr:col>9</xdr:col>
      <xdr:colOff>381014</xdr:colOff>
      <xdr:row>6</xdr:row>
      <xdr:rowOff>38100</xdr:rowOff>
    </xdr:to>
    <xdr:pic>
      <xdr:nvPicPr>
        <xdr:cNvPr id="3" name="Image 2" descr="C:\Users\Utlisateur\Documents\ARSELSL (portable)\IMAGES\GYM et MYG\Gym et Myg nouveaux visuels\Soccer_gym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04775"/>
          <a:ext cx="1133489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38100</xdr:rowOff>
    </xdr:from>
    <xdr:to>
      <xdr:col>3</xdr:col>
      <xdr:colOff>114300</xdr:colOff>
      <xdr:row>4</xdr:row>
      <xdr:rowOff>90139</xdr:rowOff>
    </xdr:to>
    <xdr:pic>
      <xdr:nvPicPr>
        <xdr:cNvPr id="4" name="Picture 9" descr="SIGNATURE-RSEQ-LSL-CMYK-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47650"/>
          <a:ext cx="1285875" cy="62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895350</xdr:colOff>
      <xdr:row>0</xdr:row>
      <xdr:rowOff>66675</xdr:rowOff>
    </xdr:from>
    <xdr:to>
      <xdr:col>7</xdr:col>
      <xdr:colOff>152414</xdr:colOff>
      <xdr:row>4</xdr:row>
      <xdr:rowOff>114300</xdr:rowOff>
    </xdr:to>
    <xdr:pic>
      <xdr:nvPicPr>
        <xdr:cNvPr id="5" name="Image 4" descr="C:\Users\Utlisateur\Documents\ARSELSL (portable)\IMAGES\GYM et MYG\Gym et Myg nouveaux visuels\Soccer_gym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66675"/>
          <a:ext cx="895364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160438</xdr:rowOff>
    </xdr:from>
    <xdr:to>
      <xdr:col>1</xdr:col>
      <xdr:colOff>1733550</xdr:colOff>
      <xdr:row>5</xdr:row>
      <xdr:rowOff>142875</xdr:rowOff>
    </xdr:to>
    <xdr:pic>
      <xdr:nvPicPr>
        <xdr:cNvPr id="2" name="Picture 9" descr="SIGNATURE-RSEQ-LSL-CMYK-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41413"/>
          <a:ext cx="1543050" cy="744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676275</xdr:colOff>
      <xdr:row>0</xdr:row>
      <xdr:rowOff>104775</xdr:rowOff>
    </xdr:from>
    <xdr:to>
      <xdr:col>9</xdr:col>
      <xdr:colOff>285764</xdr:colOff>
      <xdr:row>6</xdr:row>
      <xdr:rowOff>66675</xdr:rowOff>
    </xdr:to>
    <xdr:pic>
      <xdr:nvPicPr>
        <xdr:cNvPr id="3" name="Image 2" descr="C:\Users\Utlisateur\Documents\ARSELSL (portable)\IMAGES\GYM et MYG\Gym et Myg nouveaux visuels\Soccer_gym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04775"/>
          <a:ext cx="1133489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6" workbookViewId="0">
      <selection activeCell="D33" sqref="D33"/>
    </sheetView>
  </sheetViews>
  <sheetFormatPr baseColWidth="10" defaultRowHeight="15" x14ac:dyDescent="0.25"/>
  <cols>
    <col min="1" max="1" width="10.42578125" customWidth="1"/>
    <col min="2" max="2" width="8.140625" customWidth="1"/>
    <col min="3" max="3" width="4.85546875" customWidth="1"/>
    <col min="4" max="4" width="26.7109375" customWidth="1"/>
    <col min="5" max="5" width="5.28515625" customWidth="1"/>
    <col min="6" max="6" width="5.140625" customWidth="1"/>
    <col min="7" max="7" width="26.42578125" customWidth="1"/>
  </cols>
  <sheetData>
    <row r="1" spans="1:8" s="13" customFormat="1" ht="16.5" x14ac:dyDescent="0.25">
      <c r="A1" s="92" t="s">
        <v>53</v>
      </c>
      <c r="B1" s="92"/>
      <c r="C1" s="92"/>
      <c r="D1" s="92"/>
      <c r="E1" s="92"/>
      <c r="F1" s="92"/>
      <c r="G1" s="92"/>
      <c r="H1" s="92"/>
    </row>
    <row r="2" spans="1:8" s="13" customFormat="1" ht="14.25" x14ac:dyDescent="0.25">
      <c r="A2" s="93" t="s">
        <v>71</v>
      </c>
      <c r="B2" s="93"/>
      <c r="C2" s="93"/>
      <c r="D2" s="93"/>
      <c r="E2" s="93"/>
      <c r="F2" s="93"/>
      <c r="G2" s="93"/>
      <c r="H2" s="93"/>
    </row>
    <row r="3" spans="1:8" s="13" customFormat="1" ht="14.25" x14ac:dyDescent="0.25">
      <c r="A3" s="93"/>
      <c r="B3" s="93"/>
      <c r="C3" s="93"/>
      <c r="D3" s="93"/>
      <c r="E3" s="93"/>
      <c r="F3" s="93"/>
      <c r="G3" s="93"/>
      <c r="H3" s="93"/>
    </row>
    <row r="4" spans="1:8" s="14" customFormat="1" x14ac:dyDescent="0.25">
      <c r="A4" s="94" t="s">
        <v>69</v>
      </c>
      <c r="B4" s="94"/>
      <c r="C4" s="94"/>
      <c r="D4" s="94"/>
      <c r="E4" s="94"/>
      <c r="F4" s="94"/>
      <c r="G4" s="94"/>
      <c r="H4" s="94"/>
    </row>
    <row r="5" spans="1:8" s="14" customFormat="1" x14ac:dyDescent="0.25">
      <c r="A5" s="93"/>
      <c r="B5" s="93"/>
      <c r="C5" s="93"/>
      <c r="D5" s="93"/>
      <c r="E5" s="93"/>
      <c r="F5" s="93"/>
      <c r="G5" s="93"/>
      <c r="H5" s="93"/>
    </row>
    <row r="6" spans="1:8" s="14" customFormat="1" x14ac:dyDescent="0.25">
      <c r="A6" s="90" t="s">
        <v>108</v>
      </c>
      <c r="B6" s="90"/>
      <c r="C6" s="90" t="s">
        <v>132</v>
      </c>
      <c r="E6" s="15"/>
      <c r="F6" s="15"/>
    </row>
    <row r="7" spans="1:8" s="37" customFormat="1" x14ac:dyDescent="0.25">
      <c r="A7" s="34" t="s">
        <v>41</v>
      </c>
      <c r="B7" s="35" t="s">
        <v>55</v>
      </c>
      <c r="C7" s="35" t="s">
        <v>42</v>
      </c>
      <c r="D7" s="35" t="s">
        <v>43</v>
      </c>
      <c r="E7" s="35" t="s">
        <v>44</v>
      </c>
      <c r="F7" s="35" t="s">
        <v>44</v>
      </c>
      <c r="G7" s="35" t="s">
        <v>45</v>
      </c>
      <c r="H7" s="36" t="s">
        <v>70</v>
      </c>
    </row>
    <row r="8" spans="1:8" x14ac:dyDescent="0.25">
      <c r="A8" s="72" t="s">
        <v>11</v>
      </c>
      <c r="B8" s="47">
        <v>1</v>
      </c>
      <c r="C8" s="8" t="s">
        <v>9</v>
      </c>
      <c r="D8" s="71" t="s">
        <v>2</v>
      </c>
      <c r="E8" s="71">
        <v>0</v>
      </c>
      <c r="F8" s="71">
        <v>7</v>
      </c>
      <c r="G8" s="71" t="s">
        <v>5</v>
      </c>
      <c r="H8" s="49">
        <v>1</v>
      </c>
    </row>
    <row r="9" spans="1:8" x14ac:dyDescent="0.25">
      <c r="A9" s="72" t="s">
        <v>11</v>
      </c>
      <c r="B9" s="47">
        <v>2</v>
      </c>
      <c r="C9" s="8" t="s">
        <v>9</v>
      </c>
      <c r="D9" s="71" t="s">
        <v>20</v>
      </c>
      <c r="E9" s="71">
        <v>4</v>
      </c>
      <c r="F9" s="71">
        <v>1</v>
      </c>
      <c r="G9" s="71" t="s">
        <v>16</v>
      </c>
      <c r="H9" s="49">
        <v>2</v>
      </c>
    </row>
    <row r="10" spans="1:8" x14ac:dyDescent="0.25">
      <c r="A10" s="4" t="s">
        <v>12</v>
      </c>
      <c r="B10" s="47">
        <v>3</v>
      </c>
      <c r="C10" s="8" t="s">
        <v>10</v>
      </c>
      <c r="D10" s="71" t="s">
        <v>0</v>
      </c>
      <c r="E10" s="71">
        <v>0</v>
      </c>
      <c r="F10" s="71">
        <v>3</v>
      </c>
      <c r="G10" s="71" t="s">
        <v>78</v>
      </c>
      <c r="H10" s="49">
        <v>1</v>
      </c>
    </row>
    <row r="11" spans="1:8" x14ac:dyDescent="0.25">
      <c r="A11" s="4" t="s">
        <v>12</v>
      </c>
      <c r="B11" s="47">
        <v>4</v>
      </c>
      <c r="C11" s="8" t="s">
        <v>14</v>
      </c>
      <c r="D11" s="71" t="s">
        <v>22</v>
      </c>
      <c r="E11" s="71">
        <v>0</v>
      </c>
      <c r="F11" s="71">
        <v>7</v>
      </c>
      <c r="G11" s="71" t="s">
        <v>7</v>
      </c>
      <c r="H11" s="49">
        <v>2</v>
      </c>
    </row>
    <row r="12" spans="1:8" x14ac:dyDescent="0.25">
      <c r="A12" s="4" t="s">
        <v>23</v>
      </c>
      <c r="B12" s="47">
        <v>5</v>
      </c>
      <c r="C12" s="8" t="s">
        <v>13</v>
      </c>
      <c r="D12" s="71" t="s">
        <v>21</v>
      </c>
      <c r="E12" s="71">
        <v>8</v>
      </c>
      <c r="F12" s="71">
        <v>1</v>
      </c>
      <c r="G12" s="71" t="s">
        <v>19</v>
      </c>
      <c r="H12" s="49">
        <v>1</v>
      </c>
    </row>
    <row r="13" spans="1:8" x14ac:dyDescent="0.25">
      <c r="A13" s="4" t="s">
        <v>23</v>
      </c>
      <c r="B13" s="47">
        <v>6</v>
      </c>
      <c r="C13" s="8" t="s">
        <v>9</v>
      </c>
      <c r="D13" s="71" t="s">
        <v>5</v>
      </c>
      <c r="E13" s="71">
        <v>7</v>
      </c>
      <c r="F13" s="71">
        <v>1</v>
      </c>
      <c r="G13" s="71" t="s">
        <v>16</v>
      </c>
      <c r="H13" s="49">
        <v>1</v>
      </c>
    </row>
    <row r="14" spans="1:8" x14ac:dyDescent="0.25">
      <c r="A14" s="4" t="s">
        <v>24</v>
      </c>
      <c r="B14" s="47">
        <v>7</v>
      </c>
      <c r="C14" s="8" t="s">
        <v>9</v>
      </c>
      <c r="D14" s="71" t="s">
        <v>2</v>
      </c>
      <c r="E14" s="71">
        <v>0</v>
      </c>
      <c r="F14" s="71">
        <v>7</v>
      </c>
      <c r="G14" s="71" t="s">
        <v>20</v>
      </c>
      <c r="H14" s="49">
        <v>2</v>
      </c>
    </row>
    <row r="15" spans="1:8" x14ac:dyDescent="0.25">
      <c r="A15" s="4" t="s">
        <v>24</v>
      </c>
      <c r="B15" s="47">
        <v>8</v>
      </c>
      <c r="C15" s="8" t="s">
        <v>10</v>
      </c>
      <c r="D15" s="71" t="s">
        <v>78</v>
      </c>
      <c r="E15" s="71">
        <v>3</v>
      </c>
      <c r="F15" s="71">
        <v>0</v>
      </c>
      <c r="G15" s="71" t="s">
        <v>79</v>
      </c>
      <c r="H15" s="49">
        <v>2</v>
      </c>
    </row>
    <row r="16" spans="1:8" x14ac:dyDescent="0.25">
      <c r="A16" s="4" t="s">
        <v>25</v>
      </c>
      <c r="B16" s="47">
        <v>9</v>
      </c>
      <c r="C16" s="8" t="s">
        <v>14</v>
      </c>
      <c r="D16" s="71" t="s">
        <v>22</v>
      </c>
      <c r="E16" s="71">
        <v>0</v>
      </c>
      <c r="F16" s="71">
        <v>7</v>
      </c>
      <c r="G16" s="71" t="s">
        <v>8</v>
      </c>
      <c r="H16" s="49">
        <v>1</v>
      </c>
    </row>
    <row r="17" spans="1:8" x14ac:dyDescent="0.25">
      <c r="A17" s="4" t="s">
        <v>25</v>
      </c>
      <c r="B17" s="47">
        <v>10</v>
      </c>
      <c r="C17" s="8" t="s">
        <v>13</v>
      </c>
      <c r="D17" s="71" t="s">
        <v>77</v>
      </c>
      <c r="E17" s="71">
        <v>0</v>
      </c>
      <c r="F17" s="71">
        <v>5</v>
      </c>
      <c r="G17" s="71" t="s">
        <v>21</v>
      </c>
      <c r="H17" s="49">
        <v>2</v>
      </c>
    </row>
    <row r="18" spans="1:8" x14ac:dyDescent="0.25">
      <c r="A18" s="4" t="s">
        <v>26</v>
      </c>
      <c r="B18" s="47">
        <v>11</v>
      </c>
      <c r="C18" s="8" t="s">
        <v>9</v>
      </c>
      <c r="D18" s="71" t="s">
        <v>5</v>
      </c>
      <c r="E18" s="71">
        <v>0</v>
      </c>
      <c r="F18" s="71">
        <v>3</v>
      </c>
      <c r="G18" s="71" t="s">
        <v>20</v>
      </c>
      <c r="H18" s="49">
        <v>1</v>
      </c>
    </row>
    <row r="19" spans="1:8" x14ac:dyDescent="0.25">
      <c r="A19" s="4" t="s">
        <v>26</v>
      </c>
      <c r="B19" s="47">
        <v>12</v>
      </c>
      <c r="C19" s="8" t="s">
        <v>9</v>
      </c>
      <c r="D19" s="71" t="s">
        <v>16</v>
      </c>
      <c r="E19" s="71">
        <v>4</v>
      </c>
      <c r="F19" s="71">
        <v>1</v>
      </c>
      <c r="G19" s="71" t="s">
        <v>2</v>
      </c>
      <c r="H19" s="49">
        <v>2</v>
      </c>
    </row>
    <row r="20" spans="1:8" x14ac:dyDescent="0.25">
      <c r="A20" s="4" t="s">
        <v>27</v>
      </c>
      <c r="B20" s="47">
        <v>13</v>
      </c>
      <c r="C20" s="8" t="s">
        <v>10</v>
      </c>
      <c r="D20" s="71" t="s">
        <v>79</v>
      </c>
      <c r="E20" s="71">
        <v>2</v>
      </c>
      <c r="F20" s="71">
        <v>3</v>
      </c>
      <c r="G20" s="71" t="s">
        <v>0</v>
      </c>
      <c r="H20" s="49">
        <v>1</v>
      </c>
    </row>
    <row r="21" spans="1:8" x14ac:dyDescent="0.25">
      <c r="A21" s="4" t="s">
        <v>27</v>
      </c>
      <c r="B21" s="47">
        <v>14</v>
      </c>
      <c r="C21" s="8" t="s">
        <v>14</v>
      </c>
      <c r="D21" s="71" t="s">
        <v>8</v>
      </c>
      <c r="E21" s="71">
        <v>2</v>
      </c>
      <c r="F21" s="71">
        <v>1</v>
      </c>
      <c r="G21" s="71" t="s">
        <v>7</v>
      </c>
      <c r="H21" s="49">
        <v>2</v>
      </c>
    </row>
    <row r="22" spans="1:8" ht="15.75" thickBot="1" x14ac:dyDescent="0.3">
      <c r="A22" s="73" t="s">
        <v>28</v>
      </c>
      <c r="B22" s="50">
        <v>15</v>
      </c>
      <c r="C22" s="12" t="s">
        <v>13</v>
      </c>
      <c r="D22" s="80" t="s">
        <v>19</v>
      </c>
      <c r="E22" s="80">
        <v>4</v>
      </c>
      <c r="F22" s="80">
        <v>5</v>
      </c>
      <c r="G22" s="80" t="s">
        <v>77</v>
      </c>
      <c r="H22" s="52">
        <v>2</v>
      </c>
    </row>
    <row r="23" spans="1:8" x14ac:dyDescent="0.25">
      <c r="A23" s="2" t="s">
        <v>47</v>
      </c>
      <c r="B23" s="53" t="s">
        <v>73</v>
      </c>
      <c r="C23" s="54"/>
      <c r="D23" s="55" t="s">
        <v>110</v>
      </c>
      <c r="E23" s="54">
        <v>0</v>
      </c>
      <c r="F23" s="54">
        <v>7</v>
      </c>
      <c r="G23" s="55" t="s">
        <v>112</v>
      </c>
      <c r="H23" s="56">
        <v>2</v>
      </c>
    </row>
    <row r="24" spans="1:8" x14ac:dyDescent="0.25">
      <c r="A24" s="4" t="s">
        <v>47</v>
      </c>
      <c r="B24" s="46" t="s">
        <v>74</v>
      </c>
      <c r="C24" s="48"/>
      <c r="D24" s="57" t="s">
        <v>114</v>
      </c>
      <c r="E24" s="48">
        <v>1</v>
      </c>
      <c r="F24" s="48">
        <v>2</v>
      </c>
      <c r="G24" s="57" t="s">
        <v>115</v>
      </c>
      <c r="H24" s="58">
        <v>1</v>
      </c>
    </row>
    <row r="25" spans="1:8" x14ac:dyDescent="0.25">
      <c r="A25" s="74" t="s">
        <v>80</v>
      </c>
      <c r="B25" s="46" t="s">
        <v>75</v>
      </c>
      <c r="C25" s="48"/>
      <c r="D25" s="57" t="s">
        <v>119</v>
      </c>
      <c r="E25" s="48">
        <v>2</v>
      </c>
      <c r="F25" s="48">
        <v>6</v>
      </c>
      <c r="G25" s="57" t="s">
        <v>116</v>
      </c>
      <c r="H25" s="58">
        <v>2</v>
      </c>
    </row>
    <row r="26" spans="1:8" ht="15.75" thickBot="1" x14ac:dyDescent="0.3">
      <c r="A26" s="75" t="s">
        <v>80</v>
      </c>
      <c r="B26" s="59" t="s">
        <v>76</v>
      </c>
      <c r="C26" s="51"/>
      <c r="D26" s="60" t="s">
        <v>117</v>
      </c>
      <c r="E26" s="51">
        <v>1</v>
      </c>
      <c r="F26" s="51">
        <v>3</v>
      </c>
      <c r="G26" s="60" t="s">
        <v>120</v>
      </c>
      <c r="H26" s="61">
        <v>1</v>
      </c>
    </row>
    <row r="27" spans="1:8" x14ac:dyDescent="0.25">
      <c r="A27" s="76" t="s">
        <v>50</v>
      </c>
      <c r="B27" s="62" t="s">
        <v>33</v>
      </c>
      <c r="C27" s="62"/>
      <c r="D27" s="63" t="s">
        <v>121</v>
      </c>
      <c r="E27" s="62">
        <v>0</v>
      </c>
      <c r="F27" s="62">
        <v>2</v>
      </c>
      <c r="G27" s="63" t="s">
        <v>111</v>
      </c>
      <c r="H27" s="56">
        <v>2</v>
      </c>
    </row>
    <row r="28" spans="1:8" x14ac:dyDescent="0.25">
      <c r="A28" s="77" t="s">
        <v>50</v>
      </c>
      <c r="B28" s="64" t="s">
        <v>34</v>
      </c>
      <c r="C28" s="64"/>
      <c r="D28" s="65" t="s">
        <v>122</v>
      </c>
      <c r="E28" s="64">
        <v>0</v>
      </c>
      <c r="F28" s="64">
        <v>2</v>
      </c>
      <c r="G28" s="65" t="s">
        <v>109</v>
      </c>
      <c r="H28" s="58">
        <v>1</v>
      </c>
    </row>
    <row r="29" spans="1:8" x14ac:dyDescent="0.25">
      <c r="A29" s="77" t="s">
        <v>81</v>
      </c>
      <c r="B29" s="64" t="s">
        <v>35</v>
      </c>
      <c r="C29" s="64"/>
      <c r="D29" s="65" t="s">
        <v>123</v>
      </c>
      <c r="E29" s="64">
        <v>2</v>
      </c>
      <c r="F29" s="66">
        <v>5</v>
      </c>
      <c r="G29" s="67" t="s">
        <v>113</v>
      </c>
      <c r="H29" s="58">
        <v>1</v>
      </c>
    </row>
    <row r="30" spans="1:8" ht="15.75" thickBot="1" x14ac:dyDescent="0.3">
      <c r="A30" s="78" t="s">
        <v>81</v>
      </c>
      <c r="B30" s="68" t="s">
        <v>36</v>
      </c>
      <c r="C30" s="68"/>
      <c r="D30" s="69" t="s">
        <v>124</v>
      </c>
      <c r="E30" s="68">
        <v>0</v>
      </c>
      <c r="F30" s="68">
        <v>6</v>
      </c>
      <c r="G30" s="69" t="s">
        <v>118</v>
      </c>
      <c r="H30" s="61">
        <v>2</v>
      </c>
    </row>
    <row r="31" spans="1:8" x14ac:dyDescent="0.25">
      <c r="A31" s="76" t="s">
        <v>29</v>
      </c>
      <c r="B31" s="62" t="s">
        <v>37</v>
      </c>
      <c r="C31" s="54"/>
      <c r="D31" s="55" t="s">
        <v>99</v>
      </c>
      <c r="E31" s="54">
        <v>2</v>
      </c>
      <c r="F31" s="54">
        <v>0</v>
      </c>
      <c r="G31" s="55" t="s">
        <v>126</v>
      </c>
      <c r="H31" s="56">
        <v>1</v>
      </c>
    </row>
    <row r="32" spans="1:8" ht="13.5" customHeight="1" x14ac:dyDescent="0.25">
      <c r="A32" s="79" t="s">
        <v>29</v>
      </c>
      <c r="B32" s="64" t="s">
        <v>38</v>
      </c>
      <c r="C32" s="48"/>
      <c r="D32" s="57" t="s">
        <v>125</v>
      </c>
      <c r="E32" s="48">
        <v>3</v>
      </c>
      <c r="F32" s="48">
        <v>1</v>
      </c>
      <c r="G32" s="57" t="s">
        <v>127</v>
      </c>
      <c r="H32" s="58">
        <v>2</v>
      </c>
    </row>
    <row r="33" spans="1:8" x14ac:dyDescent="0.25">
      <c r="A33" s="79" t="s">
        <v>30</v>
      </c>
      <c r="B33" s="91" t="s">
        <v>39</v>
      </c>
      <c r="C33" s="48"/>
      <c r="D33" s="100" t="s">
        <v>128</v>
      </c>
      <c r="E33" s="48">
        <v>3</v>
      </c>
      <c r="F33" s="48">
        <v>2</v>
      </c>
      <c r="G33" s="70" t="s">
        <v>129</v>
      </c>
      <c r="H33" s="58">
        <v>1</v>
      </c>
    </row>
    <row r="34" spans="1:8" x14ac:dyDescent="0.25">
      <c r="A34" s="79" t="s">
        <v>30</v>
      </c>
      <c r="B34" s="91" t="s">
        <v>40</v>
      </c>
      <c r="C34" s="48"/>
      <c r="D34" s="98" t="s">
        <v>130</v>
      </c>
      <c r="E34" s="48">
        <v>4</v>
      </c>
      <c r="F34" s="48">
        <v>1</v>
      </c>
      <c r="G34" s="99" t="s">
        <v>131</v>
      </c>
      <c r="H34" s="58">
        <v>2</v>
      </c>
    </row>
  </sheetData>
  <mergeCells count="5">
    <mergeCell ref="A1:H1"/>
    <mergeCell ref="A2:H2"/>
    <mergeCell ref="A3:H3"/>
    <mergeCell ref="A4:H4"/>
    <mergeCell ref="A5:H5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4" workbookViewId="0">
      <selection activeCell="B10" sqref="B10:J11"/>
    </sheetView>
  </sheetViews>
  <sheetFormatPr baseColWidth="10" defaultRowHeight="15" x14ac:dyDescent="0.2"/>
  <cols>
    <col min="1" max="1" width="2.5703125" style="40" bestFit="1" customWidth="1"/>
    <col min="2" max="2" width="27.85546875" style="43" bestFit="1" customWidth="1"/>
    <col min="3" max="3" width="5.5703125" style="43" customWidth="1"/>
    <col min="4" max="9" width="10.7109375" style="43" customWidth="1"/>
    <col min="10" max="10" width="11.5703125" style="43" bestFit="1" customWidth="1"/>
    <col min="11" max="256" width="11.42578125" style="43"/>
    <col min="257" max="257" width="2.5703125" style="43" bestFit="1" customWidth="1"/>
    <col min="258" max="258" width="31.140625" style="43" bestFit="1" customWidth="1"/>
    <col min="259" max="259" width="11.5703125" style="43" bestFit="1" customWidth="1"/>
    <col min="260" max="265" width="10.7109375" style="43" customWidth="1"/>
    <col min="266" max="266" width="11.5703125" style="43" bestFit="1" customWidth="1"/>
    <col min="267" max="512" width="11.42578125" style="43"/>
    <col min="513" max="513" width="2.5703125" style="43" bestFit="1" customWidth="1"/>
    <col min="514" max="514" width="31.140625" style="43" bestFit="1" customWidth="1"/>
    <col min="515" max="515" width="11.5703125" style="43" bestFit="1" customWidth="1"/>
    <col min="516" max="521" width="10.7109375" style="43" customWidth="1"/>
    <col min="522" max="522" width="11.5703125" style="43" bestFit="1" customWidth="1"/>
    <col min="523" max="768" width="11.42578125" style="43"/>
    <col min="769" max="769" width="2.5703125" style="43" bestFit="1" customWidth="1"/>
    <col min="770" max="770" width="31.140625" style="43" bestFit="1" customWidth="1"/>
    <col min="771" max="771" width="11.5703125" style="43" bestFit="1" customWidth="1"/>
    <col min="772" max="777" width="10.7109375" style="43" customWidth="1"/>
    <col min="778" max="778" width="11.5703125" style="43" bestFit="1" customWidth="1"/>
    <col min="779" max="1024" width="11.42578125" style="43"/>
    <col min="1025" max="1025" width="2.5703125" style="43" bestFit="1" customWidth="1"/>
    <col min="1026" max="1026" width="31.140625" style="43" bestFit="1" customWidth="1"/>
    <col min="1027" max="1027" width="11.5703125" style="43" bestFit="1" customWidth="1"/>
    <col min="1028" max="1033" width="10.7109375" style="43" customWidth="1"/>
    <col min="1034" max="1034" width="11.5703125" style="43" bestFit="1" customWidth="1"/>
    <col min="1035" max="1280" width="11.42578125" style="43"/>
    <col min="1281" max="1281" width="2.5703125" style="43" bestFit="1" customWidth="1"/>
    <col min="1282" max="1282" width="31.140625" style="43" bestFit="1" customWidth="1"/>
    <col min="1283" max="1283" width="11.5703125" style="43" bestFit="1" customWidth="1"/>
    <col min="1284" max="1289" width="10.7109375" style="43" customWidth="1"/>
    <col min="1290" max="1290" width="11.5703125" style="43" bestFit="1" customWidth="1"/>
    <col min="1291" max="1536" width="11.42578125" style="43"/>
    <col min="1537" max="1537" width="2.5703125" style="43" bestFit="1" customWidth="1"/>
    <col min="1538" max="1538" width="31.140625" style="43" bestFit="1" customWidth="1"/>
    <col min="1539" max="1539" width="11.5703125" style="43" bestFit="1" customWidth="1"/>
    <col min="1540" max="1545" width="10.7109375" style="43" customWidth="1"/>
    <col min="1546" max="1546" width="11.5703125" style="43" bestFit="1" customWidth="1"/>
    <col min="1547" max="1792" width="11.42578125" style="43"/>
    <col min="1793" max="1793" width="2.5703125" style="43" bestFit="1" customWidth="1"/>
    <col min="1794" max="1794" width="31.140625" style="43" bestFit="1" customWidth="1"/>
    <col min="1795" max="1795" width="11.5703125" style="43" bestFit="1" customWidth="1"/>
    <col min="1796" max="1801" width="10.7109375" style="43" customWidth="1"/>
    <col min="1802" max="1802" width="11.5703125" style="43" bestFit="1" customWidth="1"/>
    <col min="1803" max="2048" width="11.42578125" style="43"/>
    <col min="2049" max="2049" width="2.5703125" style="43" bestFit="1" customWidth="1"/>
    <col min="2050" max="2050" width="31.140625" style="43" bestFit="1" customWidth="1"/>
    <col min="2051" max="2051" width="11.5703125" style="43" bestFit="1" customWidth="1"/>
    <col min="2052" max="2057" width="10.7109375" style="43" customWidth="1"/>
    <col min="2058" max="2058" width="11.5703125" style="43" bestFit="1" customWidth="1"/>
    <col min="2059" max="2304" width="11.42578125" style="43"/>
    <col min="2305" max="2305" width="2.5703125" style="43" bestFit="1" customWidth="1"/>
    <col min="2306" max="2306" width="31.140625" style="43" bestFit="1" customWidth="1"/>
    <col min="2307" max="2307" width="11.5703125" style="43" bestFit="1" customWidth="1"/>
    <col min="2308" max="2313" width="10.7109375" style="43" customWidth="1"/>
    <col min="2314" max="2314" width="11.5703125" style="43" bestFit="1" customWidth="1"/>
    <col min="2315" max="2560" width="11.42578125" style="43"/>
    <col min="2561" max="2561" width="2.5703125" style="43" bestFit="1" customWidth="1"/>
    <col min="2562" max="2562" width="31.140625" style="43" bestFit="1" customWidth="1"/>
    <col min="2563" max="2563" width="11.5703125" style="43" bestFit="1" customWidth="1"/>
    <col min="2564" max="2569" width="10.7109375" style="43" customWidth="1"/>
    <col min="2570" max="2570" width="11.5703125" style="43" bestFit="1" customWidth="1"/>
    <col min="2571" max="2816" width="11.42578125" style="43"/>
    <col min="2817" max="2817" width="2.5703125" style="43" bestFit="1" customWidth="1"/>
    <col min="2818" max="2818" width="31.140625" style="43" bestFit="1" customWidth="1"/>
    <col min="2819" max="2819" width="11.5703125" style="43" bestFit="1" customWidth="1"/>
    <col min="2820" max="2825" width="10.7109375" style="43" customWidth="1"/>
    <col min="2826" max="2826" width="11.5703125" style="43" bestFit="1" customWidth="1"/>
    <col min="2827" max="3072" width="11.42578125" style="43"/>
    <col min="3073" max="3073" width="2.5703125" style="43" bestFit="1" customWidth="1"/>
    <col min="3074" max="3074" width="31.140625" style="43" bestFit="1" customWidth="1"/>
    <col min="3075" max="3075" width="11.5703125" style="43" bestFit="1" customWidth="1"/>
    <col min="3076" max="3081" width="10.7109375" style="43" customWidth="1"/>
    <col min="3082" max="3082" width="11.5703125" style="43" bestFit="1" customWidth="1"/>
    <col min="3083" max="3328" width="11.42578125" style="43"/>
    <col min="3329" max="3329" width="2.5703125" style="43" bestFit="1" customWidth="1"/>
    <col min="3330" max="3330" width="31.140625" style="43" bestFit="1" customWidth="1"/>
    <col min="3331" max="3331" width="11.5703125" style="43" bestFit="1" customWidth="1"/>
    <col min="3332" max="3337" width="10.7109375" style="43" customWidth="1"/>
    <col min="3338" max="3338" width="11.5703125" style="43" bestFit="1" customWidth="1"/>
    <col min="3339" max="3584" width="11.42578125" style="43"/>
    <col min="3585" max="3585" width="2.5703125" style="43" bestFit="1" customWidth="1"/>
    <col min="3586" max="3586" width="31.140625" style="43" bestFit="1" customWidth="1"/>
    <col min="3587" max="3587" width="11.5703125" style="43" bestFit="1" customWidth="1"/>
    <col min="3588" max="3593" width="10.7109375" style="43" customWidth="1"/>
    <col min="3594" max="3594" width="11.5703125" style="43" bestFit="1" customWidth="1"/>
    <col min="3595" max="3840" width="11.42578125" style="43"/>
    <col min="3841" max="3841" width="2.5703125" style="43" bestFit="1" customWidth="1"/>
    <col min="3842" max="3842" width="31.140625" style="43" bestFit="1" customWidth="1"/>
    <col min="3843" max="3843" width="11.5703125" style="43" bestFit="1" customWidth="1"/>
    <col min="3844" max="3849" width="10.7109375" style="43" customWidth="1"/>
    <col min="3850" max="3850" width="11.5703125" style="43" bestFit="1" customWidth="1"/>
    <col min="3851" max="4096" width="11.42578125" style="43"/>
    <col min="4097" max="4097" width="2.5703125" style="43" bestFit="1" customWidth="1"/>
    <col min="4098" max="4098" width="31.140625" style="43" bestFit="1" customWidth="1"/>
    <col min="4099" max="4099" width="11.5703125" style="43" bestFit="1" customWidth="1"/>
    <col min="4100" max="4105" width="10.7109375" style="43" customWidth="1"/>
    <col min="4106" max="4106" width="11.5703125" style="43" bestFit="1" customWidth="1"/>
    <col min="4107" max="4352" width="11.42578125" style="43"/>
    <col min="4353" max="4353" width="2.5703125" style="43" bestFit="1" customWidth="1"/>
    <col min="4354" max="4354" width="31.140625" style="43" bestFit="1" customWidth="1"/>
    <col min="4355" max="4355" width="11.5703125" style="43" bestFit="1" customWidth="1"/>
    <col min="4356" max="4361" width="10.7109375" style="43" customWidth="1"/>
    <col min="4362" max="4362" width="11.5703125" style="43" bestFit="1" customWidth="1"/>
    <col min="4363" max="4608" width="11.42578125" style="43"/>
    <col min="4609" max="4609" width="2.5703125" style="43" bestFit="1" customWidth="1"/>
    <col min="4610" max="4610" width="31.140625" style="43" bestFit="1" customWidth="1"/>
    <col min="4611" max="4611" width="11.5703125" style="43" bestFit="1" customWidth="1"/>
    <col min="4612" max="4617" width="10.7109375" style="43" customWidth="1"/>
    <col min="4618" max="4618" width="11.5703125" style="43" bestFit="1" customWidth="1"/>
    <col min="4619" max="4864" width="11.42578125" style="43"/>
    <col min="4865" max="4865" width="2.5703125" style="43" bestFit="1" customWidth="1"/>
    <col min="4866" max="4866" width="31.140625" style="43" bestFit="1" customWidth="1"/>
    <col min="4867" max="4867" width="11.5703125" style="43" bestFit="1" customWidth="1"/>
    <col min="4868" max="4873" width="10.7109375" style="43" customWidth="1"/>
    <col min="4874" max="4874" width="11.5703125" style="43" bestFit="1" customWidth="1"/>
    <col min="4875" max="5120" width="11.42578125" style="43"/>
    <col min="5121" max="5121" width="2.5703125" style="43" bestFit="1" customWidth="1"/>
    <col min="5122" max="5122" width="31.140625" style="43" bestFit="1" customWidth="1"/>
    <col min="5123" max="5123" width="11.5703125" style="43" bestFit="1" customWidth="1"/>
    <col min="5124" max="5129" width="10.7109375" style="43" customWidth="1"/>
    <col min="5130" max="5130" width="11.5703125" style="43" bestFit="1" customWidth="1"/>
    <col min="5131" max="5376" width="11.42578125" style="43"/>
    <col min="5377" max="5377" width="2.5703125" style="43" bestFit="1" customWidth="1"/>
    <col min="5378" max="5378" width="31.140625" style="43" bestFit="1" customWidth="1"/>
    <col min="5379" max="5379" width="11.5703125" style="43" bestFit="1" customWidth="1"/>
    <col min="5380" max="5385" width="10.7109375" style="43" customWidth="1"/>
    <col min="5386" max="5386" width="11.5703125" style="43" bestFit="1" customWidth="1"/>
    <col min="5387" max="5632" width="11.42578125" style="43"/>
    <col min="5633" max="5633" width="2.5703125" style="43" bestFit="1" customWidth="1"/>
    <col min="5634" max="5634" width="31.140625" style="43" bestFit="1" customWidth="1"/>
    <col min="5635" max="5635" width="11.5703125" style="43" bestFit="1" customWidth="1"/>
    <col min="5636" max="5641" width="10.7109375" style="43" customWidth="1"/>
    <col min="5642" max="5642" width="11.5703125" style="43" bestFit="1" customWidth="1"/>
    <col min="5643" max="5888" width="11.42578125" style="43"/>
    <col min="5889" max="5889" width="2.5703125" style="43" bestFit="1" customWidth="1"/>
    <col min="5890" max="5890" width="31.140625" style="43" bestFit="1" customWidth="1"/>
    <col min="5891" max="5891" width="11.5703125" style="43" bestFit="1" customWidth="1"/>
    <col min="5892" max="5897" width="10.7109375" style="43" customWidth="1"/>
    <col min="5898" max="5898" width="11.5703125" style="43" bestFit="1" customWidth="1"/>
    <col min="5899" max="6144" width="11.42578125" style="43"/>
    <col min="6145" max="6145" width="2.5703125" style="43" bestFit="1" customWidth="1"/>
    <col min="6146" max="6146" width="31.140625" style="43" bestFit="1" customWidth="1"/>
    <col min="6147" max="6147" width="11.5703125" style="43" bestFit="1" customWidth="1"/>
    <col min="6148" max="6153" width="10.7109375" style="43" customWidth="1"/>
    <col min="6154" max="6154" width="11.5703125" style="43" bestFit="1" customWidth="1"/>
    <col min="6155" max="6400" width="11.42578125" style="43"/>
    <col min="6401" max="6401" width="2.5703125" style="43" bestFit="1" customWidth="1"/>
    <col min="6402" max="6402" width="31.140625" style="43" bestFit="1" customWidth="1"/>
    <col min="6403" max="6403" width="11.5703125" style="43" bestFit="1" customWidth="1"/>
    <col min="6404" max="6409" width="10.7109375" style="43" customWidth="1"/>
    <col min="6410" max="6410" width="11.5703125" style="43" bestFit="1" customWidth="1"/>
    <col min="6411" max="6656" width="11.42578125" style="43"/>
    <col min="6657" max="6657" width="2.5703125" style="43" bestFit="1" customWidth="1"/>
    <col min="6658" max="6658" width="31.140625" style="43" bestFit="1" customWidth="1"/>
    <col min="6659" max="6659" width="11.5703125" style="43" bestFit="1" customWidth="1"/>
    <col min="6660" max="6665" width="10.7109375" style="43" customWidth="1"/>
    <col min="6666" max="6666" width="11.5703125" style="43" bestFit="1" customWidth="1"/>
    <col min="6667" max="6912" width="11.42578125" style="43"/>
    <col min="6913" max="6913" width="2.5703125" style="43" bestFit="1" customWidth="1"/>
    <col min="6914" max="6914" width="31.140625" style="43" bestFit="1" customWidth="1"/>
    <col min="6915" max="6915" width="11.5703125" style="43" bestFit="1" customWidth="1"/>
    <col min="6916" max="6921" width="10.7109375" style="43" customWidth="1"/>
    <col min="6922" max="6922" width="11.5703125" style="43" bestFit="1" customWidth="1"/>
    <col min="6923" max="7168" width="11.42578125" style="43"/>
    <col min="7169" max="7169" width="2.5703125" style="43" bestFit="1" customWidth="1"/>
    <col min="7170" max="7170" width="31.140625" style="43" bestFit="1" customWidth="1"/>
    <col min="7171" max="7171" width="11.5703125" style="43" bestFit="1" customWidth="1"/>
    <col min="7172" max="7177" width="10.7109375" style="43" customWidth="1"/>
    <col min="7178" max="7178" width="11.5703125" style="43" bestFit="1" customWidth="1"/>
    <col min="7179" max="7424" width="11.42578125" style="43"/>
    <col min="7425" max="7425" width="2.5703125" style="43" bestFit="1" customWidth="1"/>
    <col min="7426" max="7426" width="31.140625" style="43" bestFit="1" customWidth="1"/>
    <col min="7427" max="7427" width="11.5703125" style="43" bestFit="1" customWidth="1"/>
    <col min="7428" max="7433" width="10.7109375" style="43" customWidth="1"/>
    <col min="7434" max="7434" width="11.5703125" style="43" bestFit="1" customWidth="1"/>
    <col min="7435" max="7680" width="11.42578125" style="43"/>
    <col min="7681" max="7681" width="2.5703125" style="43" bestFit="1" customWidth="1"/>
    <col min="7682" max="7682" width="31.140625" style="43" bestFit="1" customWidth="1"/>
    <col min="7683" max="7683" width="11.5703125" style="43" bestFit="1" customWidth="1"/>
    <col min="7684" max="7689" width="10.7109375" style="43" customWidth="1"/>
    <col min="7690" max="7690" width="11.5703125" style="43" bestFit="1" customWidth="1"/>
    <col min="7691" max="7936" width="11.42578125" style="43"/>
    <col min="7937" max="7937" width="2.5703125" style="43" bestFit="1" customWidth="1"/>
    <col min="7938" max="7938" width="31.140625" style="43" bestFit="1" customWidth="1"/>
    <col min="7939" max="7939" width="11.5703125" style="43" bestFit="1" customWidth="1"/>
    <col min="7940" max="7945" width="10.7109375" style="43" customWidth="1"/>
    <col min="7946" max="7946" width="11.5703125" style="43" bestFit="1" customWidth="1"/>
    <col min="7947" max="8192" width="11.42578125" style="43"/>
    <col min="8193" max="8193" width="2.5703125" style="43" bestFit="1" customWidth="1"/>
    <col min="8194" max="8194" width="31.140625" style="43" bestFit="1" customWidth="1"/>
    <col min="8195" max="8195" width="11.5703125" style="43" bestFit="1" customWidth="1"/>
    <col min="8196" max="8201" width="10.7109375" style="43" customWidth="1"/>
    <col min="8202" max="8202" width="11.5703125" style="43" bestFit="1" customWidth="1"/>
    <col min="8203" max="8448" width="11.42578125" style="43"/>
    <col min="8449" max="8449" width="2.5703125" style="43" bestFit="1" customWidth="1"/>
    <col min="8450" max="8450" width="31.140625" style="43" bestFit="1" customWidth="1"/>
    <col min="8451" max="8451" width="11.5703125" style="43" bestFit="1" customWidth="1"/>
    <col min="8452" max="8457" width="10.7109375" style="43" customWidth="1"/>
    <col min="8458" max="8458" width="11.5703125" style="43" bestFit="1" customWidth="1"/>
    <col min="8459" max="8704" width="11.42578125" style="43"/>
    <col min="8705" max="8705" width="2.5703125" style="43" bestFit="1" customWidth="1"/>
    <col min="8706" max="8706" width="31.140625" style="43" bestFit="1" customWidth="1"/>
    <col min="8707" max="8707" width="11.5703125" style="43" bestFit="1" customWidth="1"/>
    <col min="8708" max="8713" width="10.7109375" style="43" customWidth="1"/>
    <col min="8714" max="8714" width="11.5703125" style="43" bestFit="1" customWidth="1"/>
    <col min="8715" max="8960" width="11.42578125" style="43"/>
    <col min="8961" max="8961" width="2.5703125" style="43" bestFit="1" customWidth="1"/>
    <col min="8962" max="8962" width="31.140625" style="43" bestFit="1" customWidth="1"/>
    <col min="8963" max="8963" width="11.5703125" style="43" bestFit="1" customWidth="1"/>
    <col min="8964" max="8969" width="10.7109375" style="43" customWidth="1"/>
    <col min="8970" max="8970" width="11.5703125" style="43" bestFit="1" customWidth="1"/>
    <col min="8971" max="9216" width="11.42578125" style="43"/>
    <col min="9217" max="9217" width="2.5703125" style="43" bestFit="1" customWidth="1"/>
    <col min="9218" max="9218" width="31.140625" style="43" bestFit="1" customWidth="1"/>
    <col min="9219" max="9219" width="11.5703125" style="43" bestFit="1" customWidth="1"/>
    <col min="9220" max="9225" width="10.7109375" style="43" customWidth="1"/>
    <col min="9226" max="9226" width="11.5703125" style="43" bestFit="1" customWidth="1"/>
    <col min="9227" max="9472" width="11.42578125" style="43"/>
    <col min="9473" max="9473" width="2.5703125" style="43" bestFit="1" customWidth="1"/>
    <col min="9474" max="9474" width="31.140625" style="43" bestFit="1" customWidth="1"/>
    <col min="9475" max="9475" width="11.5703125" style="43" bestFit="1" customWidth="1"/>
    <col min="9476" max="9481" width="10.7109375" style="43" customWidth="1"/>
    <col min="9482" max="9482" width="11.5703125" style="43" bestFit="1" customWidth="1"/>
    <col min="9483" max="9728" width="11.42578125" style="43"/>
    <col min="9729" max="9729" width="2.5703125" style="43" bestFit="1" customWidth="1"/>
    <col min="9730" max="9730" width="31.140625" style="43" bestFit="1" customWidth="1"/>
    <col min="9731" max="9731" width="11.5703125" style="43" bestFit="1" customWidth="1"/>
    <col min="9732" max="9737" width="10.7109375" style="43" customWidth="1"/>
    <col min="9738" max="9738" width="11.5703125" style="43" bestFit="1" customWidth="1"/>
    <col min="9739" max="9984" width="11.42578125" style="43"/>
    <col min="9985" max="9985" width="2.5703125" style="43" bestFit="1" customWidth="1"/>
    <col min="9986" max="9986" width="31.140625" style="43" bestFit="1" customWidth="1"/>
    <col min="9987" max="9987" width="11.5703125" style="43" bestFit="1" customWidth="1"/>
    <col min="9988" max="9993" width="10.7109375" style="43" customWidth="1"/>
    <col min="9994" max="9994" width="11.5703125" style="43" bestFit="1" customWidth="1"/>
    <col min="9995" max="10240" width="11.42578125" style="43"/>
    <col min="10241" max="10241" width="2.5703125" style="43" bestFit="1" customWidth="1"/>
    <col min="10242" max="10242" width="31.140625" style="43" bestFit="1" customWidth="1"/>
    <col min="10243" max="10243" width="11.5703125" style="43" bestFit="1" customWidth="1"/>
    <col min="10244" max="10249" width="10.7109375" style="43" customWidth="1"/>
    <col min="10250" max="10250" width="11.5703125" style="43" bestFit="1" customWidth="1"/>
    <col min="10251" max="10496" width="11.42578125" style="43"/>
    <col min="10497" max="10497" width="2.5703125" style="43" bestFit="1" customWidth="1"/>
    <col min="10498" max="10498" width="31.140625" style="43" bestFit="1" customWidth="1"/>
    <col min="10499" max="10499" width="11.5703125" style="43" bestFit="1" customWidth="1"/>
    <col min="10500" max="10505" width="10.7109375" style="43" customWidth="1"/>
    <col min="10506" max="10506" width="11.5703125" style="43" bestFit="1" customWidth="1"/>
    <col min="10507" max="10752" width="11.42578125" style="43"/>
    <col min="10753" max="10753" width="2.5703125" style="43" bestFit="1" customWidth="1"/>
    <col min="10754" max="10754" width="31.140625" style="43" bestFit="1" customWidth="1"/>
    <col min="10755" max="10755" width="11.5703125" style="43" bestFit="1" customWidth="1"/>
    <col min="10756" max="10761" width="10.7109375" style="43" customWidth="1"/>
    <col min="10762" max="10762" width="11.5703125" style="43" bestFit="1" customWidth="1"/>
    <col min="10763" max="11008" width="11.42578125" style="43"/>
    <col min="11009" max="11009" width="2.5703125" style="43" bestFit="1" customWidth="1"/>
    <col min="11010" max="11010" width="31.140625" style="43" bestFit="1" customWidth="1"/>
    <col min="11011" max="11011" width="11.5703125" style="43" bestFit="1" customWidth="1"/>
    <col min="11012" max="11017" width="10.7109375" style="43" customWidth="1"/>
    <col min="11018" max="11018" width="11.5703125" style="43" bestFit="1" customWidth="1"/>
    <col min="11019" max="11264" width="11.42578125" style="43"/>
    <col min="11265" max="11265" width="2.5703125" style="43" bestFit="1" customWidth="1"/>
    <col min="11266" max="11266" width="31.140625" style="43" bestFit="1" customWidth="1"/>
    <col min="11267" max="11267" width="11.5703125" style="43" bestFit="1" customWidth="1"/>
    <col min="11268" max="11273" width="10.7109375" style="43" customWidth="1"/>
    <col min="11274" max="11274" width="11.5703125" style="43" bestFit="1" customWidth="1"/>
    <col min="11275" max="11520" width="11.42578125" style="43"/>
    <col min="11521" max="11521" width="2.5703125" style="43" bestFit="1" customWidth="1"/>
    <col min="11522" max="11522" width="31.140625" style="43" bestFit="1" customWidth="1"/>
    <col min="11523" max="11523" width="11.5703125" style="43" bestFit="1" customWidth="1"/>
    <col min="11524" max="11529" width="10.7109375" style="43" customWidth="1"/>
    <col min="11530" max="11530" width="11.5703125" style="43" bestFit="1" customWidth="1"/>
    <col min="11531" max="11776" width="11.42578125" style="43"/>
    <col min="11777" max="11777" width="2.5703125" style="43" bestFit="1" customWidth="1"/>
    <col min="11778" max="11778" width="31.140625" style="43" bestFit="1" customWidth="1"/>
    <col min="11779" max="11779" width="11.5703125" style="43" bestFit="1" customWidth="1"/>
    <col min="11780" max="11785" width="10.7109375" style="43" customWidth="1"/>
    <col min="11786" max="11786" width="11.5703125" style="43" bestFit="1" customWidth="1"/>
    <col min="11787" max="12032" width="11.42578125" style="43"/>
    <col min="12033" max="12033" width="2.5703125" style="43" bestFit="1" customWidth="1"/>
    <col min="12034" max="12034" width="31.140625" style="43" bestFit="1" customWidth="1"/>
    <col min="12035" max="12035" width="11.5703125" style="43" bestFit="1" customWidth="1"/>
    <col min="12036" max="12041" width="10.7109375" style="43" customWidth="1"/>
    <col min="12042" max="12042" width="11.5703125" style="43" bestFit="1" customWidth="1"/>
    <col min="12043" max="12288" width="11.42578125" style="43"/>
    <col min="12289" max="12289" width="2.5703125" style="43" bestFit="1" customWidth="1"/>
    <col min="12290" max="12290" width="31.140625" style="43" bestFit="1" customWidth="1"/>
    <col min="12291" max="12291" width="11.5703125" style="43" bestFit="1" customWidth="1"/>
    <col min="12292" max="12297" width="10.7109375" style="43" customWidth="1"/>
    <col min="12298" max="12298" width="11.5703125" style="43" bestFit="1" customWidth="1"/>
    <col min="12299" max="12544" width="11.42578125" style="43"/>
    <col min="12545" max="12545" width="2.5703125" style="43" bestFit="1" customWidth="1"/>
    <col min="12546" max="12546" width="31.140625" style="43" bestFit="1" customWidth="1"/>
    <col min="12547" max="12547" width="11.5703125" style="43" bestFit="1" customWidth="1"/>
    <col min="12548" max="12553" width="10.7109375" style="43" customWidth="1"/>
    <col min="12554" max="12554" width="11.5703125" style="43" bestFit="1" customWidth="1"/>
    <col min="12555" max="12800" width="11.42578125" style="43"/>
    <col min="12801" max="12801" width="2.5703125" style="43" bestFit="1" customWidth="1"/>
    <col min="12802" max="12802" width="31.140625" style="43" bestFit="1" customWidth="1"/>
    <col min="12803" max="12803" width="11.5703125" style="43" bestFit="1" customWidth="1"/>
    <col min="12804" max="12809" width="10.7109375" style="43" customWidth="1"/>
    <col min="12810" max="12810" width="11.5703125" style="43" bestFit="1" customWidth="1"/>
    <col min="12811" max="13056" width="11.42578125" style="43"/>
    <col min="13057" max="13057" width="2.5703125" style="43" bestFit="1" customWidth="1"/>
    <col min="13058" max="13058" width="31.140625" style="43" bestFit="1" customWidth="1"/>
    <col min="13059" max="13059" width="11.5703125" style="43" bestFit="1" customWidth="1"/>
    <col min="13060" max="13065" width="10.7109375" style="43" customWidth="1"/>
    <col min="13066" max="13066" width="11.5703125" style="43" bestFit="1" customWidth="1"/>
    <col min="13067" max="13312" width="11.42578125" style="43"/>
    <col min="13313" max="13313" width="2.5703125" style="43" bestFit="1" customWidth="1"/>
    <col min="13314" max="13314" width="31.140625" style="43" bestFit="1" customWidth="1"/>
    <col min="13315" max="13315" width="11.5703125" style="43" bestFit="1" customWidth="1"/>
    <col min="13316" max="13321" width="10.7109375" style="43" customWidth="1"/>
    <col min="13322" max="13322" width="11.5703125" style="43" bestFit="1" customWidth="1"/>
    <col min="13323" max="13568" width="11.42578125" style="43"/>
    <col min="13569" max="13569" width="2.5703125" style="43" bestFit="1" customWidth="1"/>
    <col min="13570" max="13570" width="31.140625" style="43" bestFit="1" customWidth="1"/>
    <col min="13571" max="13571" width="11.5703125" style="43" bestFit="1" customWidth="1"/>
    <col min="13572" max="13577" width="10.7109375" style="43" customWidth="1"/>
    <col min="13578" max="13578" width="11.5703125" style="43" bestFit="1" customWidth="1"/>
    <col min="13579" max="13824" width="11.42578125" style="43"/>
    <col min="13825" max="13825" width="2.5703125" style="43" bestFit="1" customWidth="1"/>
    <col min="13826" max="13826" width="31.140625" style="43" bestFit="1" customWidth="1"/>
    <col min="13827" max="13827" width="11.5703125" style="43" bestFit="1" customWidth="1"/>
    <col min="13828" max="13833" width="10.7109375" style="43" customWidth="1"/>
    <col min="13834" max="13834" width="11.5703125" style="43" bestFit="1" customWidth="1"/>
    <col min="13835" max="14080" width="11.42578125" style="43"/>
    <col min="14081" max="14081" width="2.5703125" style="43" bestFit="1" customWidth="1"/>
    <col min="14082" max="14082" width="31.140625" style="43" bestFit="1" customWidth="1"/>
    <col min="14083" max="14083" width="11.5703125" style="43" bestFit="1" customWidth="1"/>
    <col min="14084" max="14089" width="10.7109375" style="43" customWidth="1"/>
    <col min="14090" max="14090" width="11.5703125" style="43" bestFit="1" customWidth="1"/>
    <col min="14091" max="14336" width="11.42578125" style="43"/>
    <col min="14337" max="14337" width="2.5703125" style="43" bestFit="1" customWidth="1"/>
    <col min="14338" max="14338" width="31.140625" style="43" bestFit="1" customWidth="1"/>
    <col min="14339" max="14339" width="11.5703125" style="43" bestFit="1" customWidth="1"/>
    <col min="14340" max="14345" width="10.7109375" style="43" customWidth="1"/>
    <col min="14346" max="14346" width="11.5703125" style="43" bestFit="1" customWidth="1"/>
    <col min="14347" max="14592" width="11.42578125" style="43"/>
    <col min="14593" max="14593" width="2.5703125" style="43" bestFit="1" customWidth="1"/>
    <col min="14594" max="14594" width="31.140625" style="43" bestFit="1" customWidth="1"/>
    <col min="14595" max="14595" width="11.5703125" style="43" bestFit="1" customWidth="1"/>
    <col min="14596" max="14601" width="10.7109375" style="43" customWidth="1"/>
    <col min="14602" max="14602" width="11.5703125" style="43" bestFit="1" customWidth="1"/>
    <col min="14603" max="14848" width="11.42578125" style="43"/>
    <col min="14849" max="14849" width="2.5703125" style="43" bestFit="1" customWidth="1"/>
    <col min="14850" max="14850" width="31.140625" style="43" bestFit="1" customWidth="1"/>
    <col min="14851" max="14851" width="11.5703125" style="43" bestFit="1" customWidth="1"/>
    <col min="14852" max="14857" width="10.7109375" style="43" customWidth="1"/>
    <col min="14858" max="14858" width="11.5703125" style="43" bestFit="1" customWidth="1"/>
    <col min="14859" max="15104" width="11.42578125" style="43"/>
    <col min="15105" max="15105" width="2.5703125" style="43" bestFit="1" customWidth="1"/>
    <col min="15106" max="15106" width="31.140625" style="43" bestFit="1" customWidth="1"/>
    <col min="15107" max="15107" width="11.5703125" style="43" bestFit="1" customWidth="1"/>
    <col min="15108" max="15113" width="10.7109375" style="43" customWidth="1"/>
    <col min="15114" max="15114" width="11.5703125" style="43" bestFit="1" customWidth="1"/>
    <col min="15115" max="15360" width="11.42578125" style="43"/>
    <col min="15361" max="15361" width="2.5703125" style="43" bestFit="1" customWidth="1"/>
    <col min="15362" max="15362" width="31.140625" style="43" bestFit="1" customWidth="1"/>
    <col min="15363" max="15363" width="11.5703125" style="43" bestFit="1" customWidth="1"/>
    <col min="15364" max="15369" width="10.7109375" style="43" customWidth="1"/>
    <col min="15370" max="15370" width="11.5703125" style="43" bestFit="1" customWidth="1"/>
    <col min="15371" max="15616" width="11.42578125" style="43"/>
    <col min="15617" max="15617" width="2.5703125" style="43" bestFit="1" customWidth="1"/>
    <col min="15618" max="15618" width="31.140625" style="43" bestFit="1" customWidth="1"/>
    <col min="15619" max="15619" width="11.5703125" style="43" bestFit="1" customWidth="1"/>
    <col min="15620" max="15625" width="10.7109375" style="43" customWidth="1"/>
    <col min="15626" max="15626" width="11.5703125" style="43" bestFit="1" customWidth="1"/>
    <col min="15627" max="15872" width="11.42578125" style="43"/>
    <col min="15873" max="15873" width="2.5703125" style="43" bestFit="1" customWidth="1"/>
    <col min="15874" max="15874" width="31.140625" style="43" bestFit="1" customWidth="1"/>
    <col min="15875" max="15875" width="11.5703125" style="43" bestFit="1" customWidth="1"/>
    <col min="15876" max="15881" width="10.7109375" style="43" customWidth="1"/>
    <col min="15882" max="15882" width="11.5703125" style="43" bestFit="1" customWidth="1"/>
    <col min="15883" max="16128" width="11.42578125" style="43"/>
    <col min="16129" max="16129" width="2.5703125" style="43" bestFit="1" customWidth="1"/>
    <col min="16130" max="16130" width="31.140625" style="43" bestFit="1" customWidth="1"/>
    <col min="16131" max="16131" width="11.5703125" style="43" bestFit="1" customWidth="1"/>
    <col min="16132" max="16137" width="10.7109375" style="43" customWidth="1"/>
    <col min="16138" max="16138" width="11.5703125" style="43" bestFit="1" customWidth="1"/>
    <col min="16139" max="16384" width="11.42578125" style="43"/>
  </cols>
  <sheetData>
    <row r="1" spans="1:12" s="13" customFormat="1" ht="14.25" x14ac:dyDescent="0.25">
      <c r="D1" s="38"/>
      <c r="E1" s="38"/>
      <c r="G1" s="39"/>
    </row>
    <row r="2" spans="1:12" s="13" customFormat="1" ht="14.25" x14ac:dyDescent="0.25">
      <c r="D2" s="38"/>
      <c r="E2" s="38"/>
      <c r="G2" s="39"/>
    </row>
    <row r="3" spans="1:12" s="13" customFormat="1" ht="14.25" x14ac:dyDescent="0.25">
      <c r="D3" s="38"/>
      <c r="E3" s="38"/>
      <c r="G3" s="39"/>
    </row>
    <row r="4" spans="1:12" s="13" customFormat="1" ht="16.5" x14ac:dyDescent="0.25">
      <c r="A4" s="92" t="s">
        <v>53</v>
      </c>
      <c r="B4" s="92"/>
      <c r="C4" s="92"/>
      <c r="D4" s="92"/>
      <c r="E4" s="92"/>
      <c r="F4" s="92"/>
      <c r="G4" s="92"/>
      <c r="H4" s="92"/>
      <c r="I4" s="92"/>
      <c r="J4" s="92"/>
    </row>
    <row r="5" spans="1:12" s="13" customFormat="1" ht="14.25" x14ac:dyDescent="0.25">
      <c r="A5" s="93" t="s">
        <v>71</v>
      </c>
      <c r="B5" s="93"/>
      <c r="C5" s="93"/>
      <c r="D5" s="93"/>
      <c r="E5" s="93"/>
      <c r="F5" s="93"/>
      <c r="G5" s="93"/>
      <c r="H5" s="93"/>
      <c r="I5" s="93"/>
      <c r="J5" s="93"/>
    </row>
    <row r="6" spans="1:12" s="13" customFormat="1" ht="14.25" x14ac:dyDescent="0.25">
      <c r="A6" s="93" t="s">
        <v>72</v>
      </c>
      <c r="B6" s="93"/>
      <c r="C6" s="93"/>
      <c r="D6" s="93"/>
      <c r="E6" s="93"/>
      <c r="F6" s="93"/>
      <c r="G6" s="93"/>
      <c r="H6" s="93"/>
      <c r="I6" s="93"/>
      <c r="J6" s="93"/>
    </row>
    <row r="7" spans="1:12" s="13" customFormat="1" ht="14.25" x14ac:dyDescent="0.25">
      <c r="A7" s="16"/>
      <c r="B7" s="16"/>
      <c r="C7" s="16"/>
      <c r="D7" s="16"/>
      <c r="E7" s="16"/>
      <c r="F7" s="16"/>
      <c r="G7" s="16"/>
      <c r="H7" s="16"/>
    </row>
    <row r="8" spans="1:12" x14ac:dyDescent="0.2">
      <c r="B8" s="41" t="s">
        <v>58</v>
      </c>
      <c r="C8" s="42" t="s">
        <v>59</v>
      </c>
      <c r="D8" s="42" t="s">
        <v>60</v>
      </c>
      <c r="E8" s="42" t="s">
        <v>9</v>
      </c>
      <c r="F8" s="42" t="s">
        <v>61</v>
      </c>
      <c r="G8" s="42" t="s">
        <v>62</v>
      </c>
      <c r="H8" s="42" t="s">
        <v>63</v>
      </c>
      <c r="I8" s="42" t="s">
        <v>64</v>
      </c>
      <c r="J8" s="42" t="s">
        <v>65</v>
      </c>
    </row>
    <row r="9" spans="1:12" x14ac:dyDescent="0.2">
      <c r="A9" s="44">
        <v>1</v>
      </c>
      <c r="B9" s="83" t="s">
        <v>21</v>
      </c>
      <c r="C9" s="84">
        <f>SUM(D9:G9)</f>
        <v>2</v>
      </c>
      <c r="D9" s="84">
        <f>1+1</f>
        <v>2</v>
      </c>
      <c r="E9" s="84"/>
      <c r="F9" s="84"/>
      <c r="G9" s="84"/>
      <c r="H9" s="84">
        <f>8+5</f>
        <v>13</v>
      </c>
      <c r="I9" s="84">
        <f>1+0</f>
        <v>1</v>
      </c>
      <c r="J9" s="84">
        <f>(D9*3)+E9*0+(F9*1)</f>
        <v>6</v>
      </c>
    </row>
    <row r="10" spans="1:12" x14ac:dyDescent="0.2">
      <c r="A10" s="44">
        <v>2</v>
      </c>
      <c r="B10" s="85" t="s">
        <v>77</v>
      </c>
      <c r="C10" s="84">
        <f>SUM(D10:G10)</f>
        <v>2</v>
      </c>
      <c r="D10" s="84">
        <f>1</f>
        <v>1</v>
      </c>
      <c r="E10" s="84">
        <f>1</f>
        <v>1</v>
      </c>
      <c r="F10" s="84"/>
      <c r="G10" s="84"/>
      <c r="H10" s="84">
        <f>0+5</f>
        <v>5</v>
      </c>
      <c r="I10" s="84">
        <f>5+4</f>
        <v>9</v>
      </c>
      <c r="J10" s="84">
        <f>(D10*3)+E10*0+(F10*1)</f>
        <v>3</v>
      </c>
    </row>
    <row r="11" spans="1:12" x14ac:dyDescent="0.2">
      <c r="A11" s="44">
        <v>3</v>
      </c>
      <c r="B11" s="85" t="s">
        <v>19</v>
      </c>
      <c r="C11" s="84">
        <f>SUM(D11:G11)</f>
        <v>2</v>
      </c>
      <c r="D11" s="84"/>
      <c r="E11" s="84">
        <f>1+1</f>
        <v>2</v>
      </c>
      <c r="F11" s="84"/>
      <c r="G11" s="84"/>
      <c r="H11" s="84">
        <f>1+4</f>
        <v>5</v>
      </c>
      <c r="I11" s="84">
        <f>8+5</f>
        <v>13</v>
      </c>
      <c r="J11" s="84">
        <f>(D11*3)+E11*0+(F11*1)</f>
        <v>0</v>
      </c>
    </row>
    <row r="12" spans="1:12" x14ac:dyDescent="0.2">
      <c r="B12" s="26"/>
      <c r="C12" s="26"/>
      <c r="D12" s="26"/>
      <c r="E12" s="26"/>
      <c r="F12" s="26"/>
      <c r="G12" s="26"/>
      <c r="H12" s="31">
        <f>SUM(H9:H11)</f>
        <v>23</v>
      </c>
      <c r="I12" s="31">
        <f>SUM(I9:I11)</f>
        <v>23</v>
      </c>
      <c r="J12" s="26"/>
    </row>
    <row r="13" spans="1:12" x14ac:dyDescent="0.2">
      <c r="B13" s="24" t="s">
        <v>66</v>
      </c>
      <c r="C13" s="25" t="s">
        <v>59</v>
      </c>
      <c r="D13" s="25" t="s">
        <v>60</v>
      </c>
      <c r="E13" s="25" t="s">
        <v>9</v>
      </c>
      <c r="F13" s="25" t="s">
        <v>61</v>
      </c>
      <c r="G13" s="25" t="s">
        <v>62</v>
      </c>
      <c r="H13" s="25" t="s">
        <v>63</v>
      </c>
      <c r="I13" s="25" t="s">
        <v>64</v>
      </c>
      <c r="J13" s="25" t="s">
        <v>65</v>
      </c>
      <c r="L13" s="45"/>
    </row>
    <row r="14" spans="1:12" x14ac:dyDescent="0.2">
      <c r="A14" s="44">
        <v>1</v>
      </c>
      <c r="B14" s="83" t="s">
        <v>83</v>
      </c>
      <c r="C14" s="84">
        <f>SUM(D14:G14)</f>
        <v>2</v>
      </c>
      <c r="D14" s="84">
        <f>1+1</f>
        <v>2</v>
      </c>
      <c r="E14" s="84"/>
      <c r="F14" s="84"/>
      <c r="G14" s="84"/>
      <c r="H14" s="84">
        <f>7+2</f>
        <v>9</v>
      </c>
      <c r="I14" s="84">
        <f>0+1</f>
        <v>1</v>
      </c>
      <c r="J14" s="84">
        <f>(D14*3)+E14*0+(F14*1)</f>
        <v>6</v>
      </c>
      <c r="L14" s="45"/>
    </row>
    <row r="15" spans="1:12" x14ac:dyDescent="0.2">
      <c r="A15" s="44">
        <v>2</v>
      </c>
      <c r="B15" s="83" t="s">
        <v>7</v>
      </c>
      <c r="C15" s="84">
        <f>SUM(D15:G15)</f>
        <v>2</v>
      </c>
      <c r="D15" s="84">
        <f>1</f>
        <v>1</v>
      </c>
      <c r="E15" s="84">
        <f>1</f>
        <v>1</v>
      </c>
      <c r="F15" s="84"/>
      <c r="G15" s="84"/>
      <c r="H15" s="84">
        <f>7+1</f>
        <v>8</v>
      </c>
      <c r="I15" s="84">
        <f>0+2</f>
        <v>2</v>
      </c>
      <c r="J15" s="84">
        <f>(D15*3)+E15*0+(F15*1)</f>
        <v>3</v>
      </c>
      <c r="L15" s="45"/>
    </row>
    <row r="16" spans="1:12" x14ac:dyDescent="0.2">
      <c r="A16" s="44">
        <v>3</v>
      </c>
      <c r="B16" s="83" t="s">
        <v>82</v>
      </c>
      <c r="C16" s="84">
        <f>SUM(D16:G16)</f>
        <v>2</v>
      </c>
      <c r="D16" s="84"/>
      <c r="E16" s="84">
        <f>1+1</f>
        <v>2</v>
      </c>
      <c r="F16" s="84"/>
      <c r="G16" s="84"/>
      <c r="H16" s="84">
        <f>0+0</f>
        <v>0</v>
      </c>
      <c r="I16" s="84">
        <f>7+7</f>
        <v>14</v>
      </c>
      <c r="J16" s="84">
        <f>(D16*3)+E16*0+(F16*1)</f>
        <v>0</v>
      </c>
    </row>
    <row r="17" spans="1:10" x14ac:dyDescent="0.2">
      <c r="B17" s="26"/>
      <c r="C17" s="26"/>
      <c r="D17" s="26"/>
      <c r="E17" s="26"/>
      <c r="F17" s="26"/>
      <c r="G17" s="26"/>
      <c r="H17" s="31">
        <f>SUM(H14:H16)</f>
        <v>17</v>
      </c>
      <c r="I17" s="31">
        <f>SUM(I14:I16)</f>
        <v>17</v>
      </c>
      <c r="J17" s="26"/>
    </row>
    <row r="18" spans="1:10" x14ac:dyDescent="0.2">
      <c r="B18" s="24" t="s">
        <v>67</v>
      </c>
      <c r="C18" s="25" t="s">
        <v>59</v>
      </c>
      <c r="D18" s="25" t="s">
        <v>60</v>
      </c>
      <c r="E18" s="25" t="s">
        <v>9</v>
      </c>
      <c r="F18" s="25" t="s">
        <v>61</v>
      </c>
      <c r="G18" s="25" t="s">
        <v>62</v>
      </c>
      <c r="H18" s="25" t="s">
        <v>63</v>
      </c>
      <c r="I18" s="25" t="s">
        <v>64</v>
      </c>
      <c r="J18" s="25" t="s">
        <v>65</v>
      </c>
    </row>
    <row r="19" spans="1:10" x14ac:dyDescent="0.2">
      <c r="A19" s="44">
        <v>1</v>
      </c>
      <c r="B19" s="85" t="s">
        <v>78</v>
      </c>
      <c r="C19" s="84">
        <f>SUM(D19:G19)</f>
        <v>2</v>
      </c>
      <c r="D19" s="84">
        <f>1+1</f>
        <v>2</v>
      </c>
      <c r="E19" s="84"/>
      <c r="F19" s="84"/>
      <c r="G19" s="84"/>
      <c r="H19" s="84">
        <f>3+3</f>
        <v>6</v>
      </c>
      <c r="I19" s="84">
        <f>0+0</f>
        <v>0</v>
      </c>
      <c r="J19" s="84">
        <f>(D19*3)+E19*0+(F19*1)</f>
        <v>6</v>
      </c>
    </row>
    <row r="20" spans="1:10" x14ac:dyDescent="0.2">
      <c r="A20" s="44">
        <v>2</v>
      </c>
      <c r="B20" s="83" t="s">
        <v>0</v>
      </c>
      <c r="C20" s="84">
        <f>SUM(D20:G20)</f>
        <v>2</v>
      </c>
      <c r="D20" s="84">
        <f>1</f>
        <v>1</v>
      </c>
      <c r="E20" s="84">
        <f>1</f>
        <v>1</v>
      </c>
      <c r="F20" s="84"/>
      <c r="G20" s="84"/>
      <c r="H20" s="84">
        <f>0+3</f>
        <v>3</v>
      </c>
      <c r="I20" s="84">
        <f>3+2</f>
        <v>5</v>
      </c>
      <c r="J20" s="84">
        <f>(D20*3)+E20*0+(F20*1)</f>
        <v>3</v>
      </c>
    </row>
    <row r="21" spans="1:10" x14ac:dyDescent="0.2">
      <c r="A21" s="44">
        <v>3</v>
      </c>
      <c r="B21" s="83" t="s">
        <v>79</v>
      </c>
      <c r="C21" s="84">
        <f>SUM(D21:G21)</f>
        <v>2</v>
      </c>
      <c r="D21" s="84"/>
      <c r="E21" s="84">
        <f>1+1</f>
        <v>2</v>
      </c>
      <c r="F21" s="84"/>
      <c r="G21" s="84"/>
      <c r="H21" s="84">
        <f>0+2</f>
        <v>2</v>
      </c>
      <c r="I21" s="84">
        <f>3+3</f>
        <v>6</v>
      </c>
      <c r="J21" s="84">
        <f>(D21*3)+E21*0+(F21*1)</f>
        <v>0</v>
      </c>
    </row>
    <row r="22" spans="1:10" x14ac:dyDescent="0.2">
      <c r="B22" s="32"/>
      <c r="C22" s="33"/>
      <c r="D22" s="33"/>
      <c r="E22" s="33"/>
      <c r="F22" s="33"/>
      <c r="G22" s="33"/>
      <c r="H22" s="31">
        <f>SUM(H19:H21)</f>
        <v>11</v>
      </c>
      <c r="I22" s="31">
        <f>SUM(I19:I21)</f>
        <v>11</v>
      </c>
      <c r="J22" s="33"/>
    </row>
    <row r="23" spans="1:10" x14ac:dyDescent="0.2">
      <c r="B23" s="24" t="s">
        <v>68</v>
      </c>
      <c r="C23" s="25" t="s">
        <v>59</v>
      </c>
      <c r="D23" s="25" t="s">
        <v>60</v>
      </c>
      <c r="E23" s="25" t="s">
        <v>9</v>
      </c>
      <c r="F23" s="25" t="s">
        <v>61</v>
      </c>
      <c r="G23" s="25" t="s">
        <v>62</v>
      </c>
      <c r="H23" s="25" t="s">
        <v>63</v>
      </c>
      <c r="I23" s="25" t="s">
        <v>64</v>
      </c>
      <c r="J23" s="25" t="s">
        <v>65</v>
      </c>
    </row>
    <row r="24" spans="1:10" x14ac:dyDescent="0.2">
      <c r="A24" s="44">
        <v>1</v>
      </c>
      <c r="B24" s="83" t="s">
        <v>20</v>
      </c>
      <c r="C24" s="84">
        <f>SUM(D24:G24)</f>
        <v>3</v>
      </c>
      <c r="D24" s="84">
        <f>1+1+1</f>
        <v>3</v>
      </c>
      <c r="E24" s="84"/>
      <c r="F24" s="84"/>
      <c r="G24" s="84"/>
      <c r="H24" s="84">
        <f>4+7+3</f>
        <v>14</v>
      </c>
      <c r="I24" s="84">
        <f>1+0+0</f>
        <v>1</v>
      </c>
      <c r="J24" s="84">
        <f>(D24*3)+E24*0+(F24*1)</f>
        <v>9</v>
      </c>
    </row>
    <row r="25" spans="1:10" x14ac:dyDescent="0.2">
      <c r="A25" s="44">
        <v>2</v>
      </c>
      <c r="B25" s="83" t="s">
        <v>5</v>
      </c>
      <c r="C25" s="84">
        <f>SUM(D25:G25)</f>
        <v>3</v>
      </c>
      <c r="D25" s="84">
        <f>1+1</f>
        <v>2</v>
      </c>
      <c r="E25" s="84">
        <f>1</f>
        <v>1</v>
      </c>
      <c r="F25" s="84"/>
      <c r="G25" s="84"/>
      <c r="H25" s="84">
        <f>7+7+0</f>
        <v>14</v>
      </c>
      <c r="I25" s="84">
        <f>0+1+3</f>
        <v>4</v>
      </c>
      <c r="J25" s="84">
        <f>(D25*3)+E25*0+(F25*1)</f>
        <v>6</v>
      </c>
    </row>
    <row r="26" spans="1:10" x14ac:dyDescent="0.2">
      <c r="A26" s="44">
        <v>3</v>
      </c>
      <c r="B26" s="85" t="s">
        <v>84</v>
      </c>
      <c r="C26" s="84">
        <f>SUM(D26:G26)</f>
        <v>3</v>
      </c>
      <c r="D26" s="84">
        <f>1</f>
        <v>1</v>
      </c>
      <c r="E26" s="84">
        <f>1+1</f>
        <v>2</v>
      </c>
      <c r="F26" s="84"/>
      <c r="G26" s="84"/>
      <c r="H26" s="84">
        <f>1+1+4</f>
        <v>6</v>
      </c>
      <c r="I26" s="84">
        <f>4+7+1</f>
        <v>12</v>
      </c>
      <c r="J26" s="84">
        <f>(D26*3)+E26*0+(F26*1)</f>
        <v>3</v>
      </c>
    </row>
    <row r="27" spans="1:10" x14ac:dyDescent="0.2">
      <c r="A27" s="44">
        <v>4</v>
      </c>
      <c r="B27" s="28" t="s">
        <v>2</v>
      </c>
      <c r="C27" s="29">
        <f>SUM(D27:G27)</f>
        <v>3</v>
      </c>
      <c r="D27" s="29"/>
      <c r="E27" s="29">
        <f>1+1+1</f>
        <v>3</v>
      </c>
      <c r="F27" s="29"/>
      <c r="G27" s="29"/>
      <c r="H27" s="29">
        <f>0+0+1</f>
        <v>1</v>
      </c>
      <c r="I27" s="29">
        <f>7+7+4</f>
        <v>18</v>
      </c>
      <c r="J27" s="29">
        <f>(D27*3)+E27*0+(F27*1)</f>
        <v>0</v>
      </c>
    </row>
    <row r="28" spans="1:10" x14ac:dyDescent="0.2">
      <c r="B28" s="26"/>
      <c r="C28" s="26"/>
      <c r="D28" s="26"/>
      <c r="E28" s="26"/>
      <c r="F28" s="26"/>
      <c r="G28" s="26"/>
      <c r="H28" s="31">
        <f>SUM(H24:H27)</f>
        <v>35</v>
      </c>
      <c r="I28" s="31">
        <f>SUM(I24:I27)</f>
        <v>35</v>
      </c>
      <c r="J28" s="26"/>
    </row>
  </sheetData>
  <sortState ref="B14:J16">
    <sortCondition descending="1" ref="J14:J16"/>
  </sortState>
  <mergeCells count="3">
    <mergeCell ref="A4:J4"/>
    <mergeCell ref="A5:J5"/>
    <mergeCell ref="A6:J6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D6" sqref="D6"/>
    </sheetView>
  </sheetViews>
  <sheetFormatPr baseColWidth="10" defaultRowHeight="15" x14ac:dyDescent="0.25"/>
  <cols>
    <col min="1" max="1" width="6.42578125" bestFit="1" customWidth="1"/>
    <col min="2" max="2" width="7.140625" bestFit="1" customWidth="1"/>
    <col min="3" max="3" width="7.140625" style="1" bestFit="1" customWidth="1"/>
    <col min="4" max="4" width="26.42578125" style="1" customWidth="1"/>
    <col min="5" max="5" width="5.42578125" style="1" customWidth="1"/>
    <col min="6" max="6" width="5" style="1" customWidth="1"/>
    <col min="7" max="7" width="24.5703125" style="1" bestFit="1" customWidth="1"/>
    <col min="8" max="8" width="7" bestFit="1" customWidth="1"/>
  </cols>
  <sheetData>
    <row r="1" spans="1:8" s="13" customFormat="1" ht="16.5" x14ac:dyDescent="0.25">
      <c r="A1" s="92" t="s">
        <v>53</v>
      </c>
      <c r="B1" s="92"/>
      <c r="C1" s="92"/>
      <c r="D1" s="92"/>
      <c r="E1" s="92"/>
      <c r="F1" s="92"/>
      <c r="G1" s="92"/>
      <c r="H1" s="92"/>
    </row>
    <row r="2" spans="1:8" s="13" customFormat="1" ht="14.25" x14ac:dyDescent="0.25">
      <c r="A2" s="93" t="s">
        <v>56</v>
      </c>
      <c r="B2" s="93"/>
      <c r="C2" s="93"/>
      <c r="D2" s="93"/>
      <c r="E2" s="93"/>
      <c r="F2" s="93"/>
      <c r="G2" s="93"/>
      <c r="H2" s="93"/>
    </row>
    <row r="3" spans="1:8" s="13" customFormat="1" ht="14.25" x14ac:dyDescent="0.25">
      <c r="A3" s="93"/>
      <c r="B3" s="93"/>
      <c r="C3" s="93"/>
      <c r="D3" s="93"/>
      <c r="E3" s="93"/>
      <c r="F3" s="93"/>
      <c r="G3" s="93"/>
      <c r="H3" s="93"/>
    </row>
    <row r="4" spans="1:8" s="14" customFormat="1" x14ac:dyDescent="0.25">
      <c r="A4" s="94" t="s">
        <v>54</v>
      </c>
      <c r="B4" s="94"/>
      <c r="C4" s="94"/>
      <c r="D4" s="94"/>
      <c r="E4" s="94"/>
      <c r="F4" s="94"/>
      <c r="G4" s="94"/>
      <c r="H4" s="94"/>
    </row>
    <row r="5" spans="1:8" s="14" customFormat="1" x14ac:dyDescent="0.25">
      <c r="A5" s="93"/>
      <c r="B5" s="93"/>
      <c r="C5" s="93"/>
      <c r="D5" s="93"/>
      <c r="E5" s="93"/>
      <c r="F5" s="93"/>
      <c r="G5" s="93"/>
      <c r="H5" s="93"/>
    </row>
    <row r="6" spans="1:8" s="14" customFormat="1" x14ac:dyDescent="0.25">
      <c r="A6" s="95" t="s">
        <v>90</v>
      </c>
      <c r="B6" s="95"/>
      <c r="C6" s="95"/>
      <c r="D6" s="82" t="s">
        <v>107</v>
      </c>
      <c r="E6" s="15"/>
      <c r="F6" s="15"/>
    </row>
    <row r="7" spans="1:8" x14ac:dyDescent="0.25">
      <c r="A7" s="6" t="s">
        <v>41</v>
      </c>
      <c r="B7" s="6" t="s">
        <v>55</v>
      </c>
      <c r="C7" s="7" t="s">
        <v>42</v>
      </c>
      <c r="D7" s="7" t="s">
        <v>43</v>
      </c>
      <c r="E7" s="7" t="s">
        <v>44</v>
      </c>
      <c r="F7" s="7" t="s">
        <v>44</v>
      </c>
      <c r="G7" s="7" t="s">
        <v>45</v>
      </c>
      <c r="H7" s="7" t="s">
        <v>46</v>
      </c>
    </row>
    <row r="8" spans="1:8" x14ac:dyDescent="0.25">
      <c r="A8" s="8" t="s">
        <v>11</v>
      </c>
      <c r="B8" s="8">
        <v>1</v>
      </c>
      <c r="C8" s="10" t="s">
        <v>9</v>
      </c>
      <c r="D8" s="9" t="s">
        <v>0</v>
      </c>
      <c r="E8" s="9">
        <v>3</v>
      </c>
      <c r="F8" s="9">
        <v>1</v>
      </c>
      <c r="G8" s="9" t="s">
        <v>1</v>
      </c>
      <c r="H8" s="8">
        <v>2</v>
      </c>
    </row>
    <row r="9" spans="1:8" x14ac:dyDescent="0.25">
      <c r="A9" s="8" t="s">
        <v>11</v>
      </c>
      <c r="B9" s="8">
        <v>2</v>
      </c>
      <c r="C9" s="10" t="s">
        <v>9</v>
      </c>
      <c r="D9" s="9" t="s">
        <v>2</v>
      </c>
      <c r="E9" s="9">
        <v>0</v>
      </c>
      <c r="F9" s="9">
        <v>4</v>
      </c>
      <c r="G9" s="9" t="s">
        <v>3</v>
      </c>
      <c r="H9" s="8">
        <v>1</v>
      </c>
    </row>
    <row r="10" spans="1:8" x14ac:dyDescent="0.25">
      <c r="A10" s="8" t="s">
        <v>12</v>
      </c>
      <c r="B10" s="8">
        <v>3</v>
      </c>
      <c r="C10" s="10" t="s">
        <v>13</v>
      </c>
      <c r="D10" s="10" t="s">
        <v>19</v>
      </c>
      <c r="E10" s="10">
        <v>4</v>
      </c>
      <c r="F10" s="10">
        <v>2</v>
      </c>
      <c r="G10" s="10" t="s">
        <v>20</v>
      </c>
      <c r="H10" s="8">
        <v>2</v>
      </c>
    </row>
    <row r="11" spans="1:8" x14ac:dyDescent="0.25">
      <c r="A11" s="8" t="s">
        <v>12</v>
      </c>
      <c r="B11" s="8">
        <v>4</v>
      </c>
      <c r="C11" s="10" t="s">
        <v>14</v>
      </c>
      <c r="D11" s="10" t="s">
        <v>16</v>
      </c>
      <c r="E11" s="10">
        <v>0</v>
      </c>
      <c r="F11" s="10">
        <v>0</v>
      </c>
      <c r="G11" s="10" t="s">
        <v>17</v>
      </c>
      <c r="H11" s="8">
        <v>1</v>
      </c>
    </row>
    <row r="12" spans="1:8" x14ac:dyDescent="0.25">
      <c r="A12" s="8" t="s">
        <v>23</v>
      </c>
      <c r="B12" s="8">
        <v>5</v>
      </c>
      <c r="C12" s="10" t="s">
        <v>9</v>
      </c>
      <c r="D12" s="9" t="s">
        <v>4</v>
      </c>
      <c r="E12" s="9">
        <v>5</v>
      </c>
      <c r="F12" s="9">
        <v>7</v>
      </c>
      <c r="G12" s="9" t="s">
        <v>0</v>
      </c>
      <c r="H12" s="8">
        <v>2</v>
      </c>
    </row>
    <row r="13" spans="1:8" x14ac:dyDescent="0.25">
      <c r="A13" s="8" t="s">
        <v>23</v>
      </c>
      <c r="B13" s="8">
        <v>6</v>
      </c>
      <c r="C13" s="10" t="s">
        <v>9</v>
      </c>
      <c r="D13" s="9" t="s">
        <v>1</v>
      </c>
      <c r="E13" s="9">
        <v>1</v>
      </c>
      <c r="F13" s="9">
        <v>2</v>
      </c>
      <c r="G13" s="9" t="s">
        <v>3</v>
      </c>
      <c r="H13" s="8">
        <v>1</v>
      </c>
    </row>
    <row r="14" spans="1:8" x14ac:dyDescent="0.25">
      <c r="A14" s="8" t="s">
        <v>24</v>
      </c>
      <c r="B14" s="8">
        <v>7</v>
      </c>
      <c r="C14" s="10" t="s">
        <v>10</v>
      </c>
      <c r="D14" s="9" t="s">
        <v>5</v>
      </c>
      <c r="E14" s="9">
        <v>4</v>
      </c>
      <c r="F14" s="9">
        <v>3</v>
      </c>
      <c r="G14" s="9" t="s">
        <v>6</v>
      </c>
      <c r="H14" s="8">
        <v>2</v>
      </c>
    </row>
    <row r="15" spans="1:8" x14ac:dyDescent="0.25">
      <c r="A15" s="8" t="s">
        <v>24</v>
      </c>
      <c r="B15" s="8">
        <v>8</v>
      </c>
      <c r="C15" s="10" t="s">
        <v>13</v>
      </c>
      <c r="D15" s="10" t="s">
        <v>22</v>
      </c>
      <c r="E15" s="10">
        <v>1</v>
      </c>
      <c r="F15" s="10">
        <v>4</v>
      </c>
      <c r="G15" s="10" t="s">
        <v>21</v>
      </c>
      <c r="H15" s="8">
        <v>1</v>
      </c>
    </row>
    <row r="16" spans="1:8" x14ac:dyDescent="0.25">
      <c r="A16" s="8" t="s">
        <v>25</v>
      </c>
      <c r="B16" s="8">
        <v>9</v>
      </c>
      <c r="C16" s="10" t="s">
        <v>14</v>
      </c>
      <c r="D16" s="10" t="s">
        <v>15</v>
      </c>
      <c r="E16" s="10">
        <v>0</v>
      </c>
      <c r="F16" s="10">
        <v>1</v>
      </c>
      <c r="G16" s="10" t="s">
        <v>18</v>
      </c>
      <c r="H16" s="8">
        <v>2</v>
      </c>
    </row>
    <row r="17" spans="1:8" x14ac:dyDescent="0.25">
      <c r="A17" s="8" t="s">
        <v>25</v>
      </c>
      <c r="B17" s="8">
        <v>10</v>
      </c>
      <c r="C17" s="10" t="s">
        <v>9</v>
      </c>
      <c r="D17" s="9" t="s">
        <v>1</v>
      </c>
      <c r="E17" s="9">
        <v>2</v>
      </c>
      <c r="F17" s="9">
        <v>1</v>
      </c>
      <c r="G17" s="9" t="s">
        <v>2</v>
      </c>
      <c r="H17" s="8">
        <v>1</v>
      </c>
    </row>
    <row r="18" spans="1:8" x14ac:dyDescent="0.25">
      <c r="A18" s="8" t="s">
        <v>26</v>
      </c>
      <c r="B18" s="8">
        <v>11</v>
      </c>
      <c r="C18" s="10" t="s">
        <v>10</v>
      </c>
      <c r="D18" s="9" t="s">
        <v>7</v>
      </c>
      <c r="E18" s="9">
        <v>0</v>
      </c>
      <c r="F18" s="9">
        <v>7</v>
      </c>
      <c r="G18" s="9" t="s">
        <v>8</v>
      </c>
      <c r="H18" s="8">
        <v>2</v>
      </c>
    </row>
    <row r="19" spans="1:8" x14ac:dyDescent="0.25">
      <c r="A19" s="8" t="s">
        <v>26</v>
      </c>
      <c r="B19" s="8">
        <v>12</v>
      </c>
      <c r="C19" s="10" t="s">
        <v>13</v>
      </c>
      <c r="D19" s="10" t="s">
        <v>21</v>
      </c>
      <c r="E19" s="10">
        <v>1</v>
      </c>
      <c r="F19" s="10">
        <v>3</v>
      </c>
      <c r="G19" s="10" t="s">
        <v>19</v>
      </c>
      <c r="H19" s="8">
        <v>1</v>
      </c>
    </row>
    <row r="20" spans="1:8" x14ac:dyDescent="0.25">
      <c r="A20" s="8" t="s">
        <v>27</v>
      </c>
      <c r="B20" s="8">
        <v>13</v>
      </c>
      <c r="C20" s="10" t="s">
        <v>14</v>
      </c>
      <c r="D20" s="10" t="s">
        <v>16</v>
      </c>
      <c r="E20" s="10">
        <v>7</v>
      </c>
      <c r="F20" s="10">
        <v>1</v>
      </c>
      <c r="G20" s="10" t="s">
        <v>18</v>
      </c>
      <c r="H20" s="8">
        <v>2</v>
      </c>
    </row>
    <row r="21" spans="1:8" x14ac:dyDescent="0.25">
      <c r="A21" s="8" t="s">
        <v>27</v>
      </c>
      <c r="B21" s="8">
        <v>14</v>
      </c>
      <c r="C21" s="10" t="s">
        <v>9</v>
      </c>
      <c r="D21" s="9" t="s">
        <v>3</v>
      </c>
      <c r="E21" s="9">
        <v>3</v>
      </c>
      <c r="F21" s="9">
        <v>1</v>
      </c>
      <c r="G21" s="9" t="s">
        <v>4</v>
      </c>
      <c r="H21" s="8">
        <v>1</v>
      </c>
    </row>
    <row r="22" spans="1:8" x14ac:dyDescent="0.25">
      <c r="A22" s="8" t="s">
        <v>28</v>
      </c>
      <c r="B22" s="8">
        <v>15</v>
      </c>
      <c r="C22" s="10" t="s">
        <v>10</v>
      </c>
      <c r="D22" s="9" t="s">
        <v>6</v>
      </c>
      <c r="E22" s="9">
        <v>3</v>
      </c>
      <c r="F22" s="9">
        <v>3</v>
      </c>
      <c r="G22" s="9" t="s">
        <v>7</v>
      </c>
      <c r="H22" s="8">
        <v>2</v>
      </c>
    </row>
    <row r="23" spans="1:8" x14ac:dyDescent="0.25">
      <c r="A23" s="8" t="s">
        <v>28</v>
      </c>
      <c r="B23" s="8">
        <v>16</v>
      </c>
      <c r="C23" s="10" t="s">
        <v>13</v>
      </c>
      <c r="D23" s="10" t="s">
        <v>20</v>
      </c>
      <c r="E23" s="10">
        <v>2</v>
      </c>
      <c r="F23" s="10">
        <v>1</v>
      </c>
      <c r="G23" s="10" t="s">
        <v>22</v>
      </c>
      <c r="H23" s="8">
        <v>1</v>
      </c>
    </row>
    <row r="24" spans="1:8" x14ac:dyDescent="0.25">
      <c r="A24" s="8" t="s">
        <v>47</v>
      </c>
      <c r="B24" s="8">
        <v>17</v>
      </c>
      <c r="C24" s="10" t="s">
        <v>14</v>
      </c>
      <c r="D24" s="10" t="s">
        <v>17</v>
      </c>
      <c r="E24" s="10">
        <v>2</v>
      </c>
      <c r="F24" s="10">
        <v>4</v>
      </c>
      <c r="G24" s="10" t="s">
        <v>15</v>
      </c>
      <c r="H24" s="8">
        <v>2</v>
      </c>
    </row>
    <row r="25" spans="1:8" x14ac:dyDescent="0.25">
      <c r="A25" s="8" t="s">
        <v>47</v>
      </c>
      <c r="B25" s="8">
        <v>18</v>
      </c>
      <c r="C25" s="10" t="s">
        <v>9</v>
      </c>
      <c r="D25" s="9" t="s">
        <v>0</v>
      </c>
      <c r="E25" s="9">
        <v>5</v>
      </c>
      <c r="F25" s="9">
        <v>0</v>
      </c>
      <c r="G25" s="9" t="s">
        <v>2</v>
      </c>
      <c r="H25" s="8">
        <v>1</v>
      </c>
    </row>
    <row r="26" spans="1:8" x14ac:dyDescent="0.25">
      <c r="A26" s="8" t="s">
        <v>48</v>
      </c>
      <c r="B26" s="8">
        <v>19</v>
      </c>
      <c r="C26" s="10" t="s">
        <v>10</v>
      </c>
      <c r="D26" s="9" t="s">
        <v>5</v>
      </c>
      <c r="E26" s="9">
        <v>0</v>
      </c>
      <c r="F26" s="9">
        <v>7</v>
      </c>
      <c r="G26" s="9" t="s">
        <v>8</v>
      </c>
      <c r="H26" s="8">
        <v>2</v>
      </c>
    </row>
    <row r="27" spans="1:8" x14ac:dyDescent="0.25">
      <c r="A27" s="8" t="s">
        <v>48</v>
      </c>
      <c r="B27" s="8">
        <v>20</v>
      </c>
      <c r="C27" s="10" t="s">
        <v>13</v>
      </c>
      <c r="D27" s="10" t="s">
        <v>21</v>
      </c>
      <c r="E27" s="10">
        <v>4</v>
      </c>
      <c r="F27" s="10">
        <v>0</v>
      </c>
      <c r="G27" s="10" t="s">
        <v>20</v>
      </c>
      <c r="H27" s="8">
        <v>1</v>
      </c>
    </row>
    <row r="28" spans="1:8" x14ac:dyDescent="0.25">
      <c r="A28" s="8" t="s">
        <v>49</v>
      </c>
      <c r="B28" s="8">
        <v>21</v>
      </c>
      <c r="C28" s="10" t="s">
        <v>14</v>
      </c>
      <c r="D28" s="10" t="s">
        <v>15</v>
      </c>
      <c r="E28" s="10">
        <v>0</v>
      </c>
      <c r="F28" s="10">
        <v>1</v>
      </c>
      <c r="G28" s="10" t="s">
        <v>16</v>
      </c>
      <c r="H28" s="8">
        <v>2</v>
      </c>
    </row>
    <row r="29" spans="1:8" x14ac:dyDescent="0.25">
      <c r="A29" s="8" t="s">
        <v>49</v>
      </c>
      <c r="B29" s="8">
        <v>22</v>
      </c>
      <c r="C29" s="10" t="s">
        <v>9</v>
      </c>
      <c r="D29" s="9" t="s">
        <v>1</v>
      </c>
      <c r="E29" s="9">
        <v>2</v>
      </c>
      <c r="F29" s="9">
        <v>2</v>
      </c>
      <c r="G29" s="9" t="s">
        <v>4</v>
      </c>
      <c r="H29" s="8">
        <v>1</v>
      </c>
    </row>
    <row r="30" spans="1:8" x14ac:dyDescent="0.25">
      <c r="A30" s="8" t="s">
        <v>50</v>
      </c>
      <c r="B30" s="8">
        <v>23</v>
      </c>
      <c r="C30" s="10" t="s">
        <v>10</v>
      </c>
      <c r="D30" s="9" t="s">
        <v>5</v>
      </c>
      <c r="E30" s="9">
        <v>5</v>
      </c>
      <c r="F30" s="9">
        <v>3</v>
      </c>
      <c r="G30" s="9" t="s">
        <v>7</v>
      </c>
      <c r="H30" s="8">
        <v>1</v>
      </c>
    </row>
    <row r="31" spans="1:8" x14ac:dyDescent="0.25">
      <c r="A31" s="8" t="s">
        <v>50</v>
      </c>
      <c r="B31" s="8">
        <v>24</v>
      </c>
      <c r="C31" s="10" t="s">
        <v>9</v>
      </c>
      <c r="D31" s="9" t="s">
        <v>0</v>
      </c>
      <c r="E31" s="9">
        <v>5</v>
      </c>
      <c r="F31" s="9">
        <v>1</v>
      </c>
      <c r="G31" s="9" t="s">
        <v>3</v>
      </c>
      <c r="H31" s="8">
        <v>2</v>
      </c>
    </row>
    <row r="32" spans="1:8" x14ac:dyDescent="0.25">
      <c r="A32" s="8" t="s">
        <v>51</v>
      </c>
      <c r="B32" s="8">
        <v>25</v>
      </c>
      <c r="C32" s="10" t="s">
        <v>10</v>
      </c>
      <c r="D32" s="9" t="s">
        <v>6</v>
      </c>
      <c r="E32" s="9">
        <v>0</v>
      </c>
      <c r="F32" s="9">
        <v>7</v>
      </c>
      <c r="G32" s="9" t="s">
        <v>8</v>
      </c>
      <c r="H32" s="8">
        <v>1</v>
      </c>
    </row>
    <row r="33" spans="1:8" x14ac:dyDescent="0.25">
      <c r="A33" s="8" t="s">
        <v>51</v>
      </c>
      <c r="B33" s="8">
        <v>26</v>
      </c>
      <c r="C33" s="10" t="s">
        <v>9</v>
      </c>
      <c r="D33" s="9" t="s">
        <v>2</v>
      </c>
      <c r="E33" s="9">
        <v>1</v>
      </c>
      <c r="F33" s="9">
        <v>6</v>
      </c>
      <c r="G33" s="9" t="s">
        <v>4</v>
      </c>
      <c r="H33" s="8">
        <v>2</v>
      </c>
    </row>
    <row r="34" spans="1:8" x14ac:dyDescent="0.25">
      <c r="A34" s="8" t="s">
        <v>52</v>
      </c>
      <c r="B34" s="8">
        <v>27</v>
      </c>
      <c r="C34" s="10" t="s">
        <v>13</v>
      </c>
      <c r="D34" s="10" t="s">
        <v>19</v>
      </c>
      <c r="E34" s="10">
        <v>3</v>
      </c>
      <c r="F34" s="10">
        <v>1</v>
      </c>
      <c r="G34" s="10" t="s">
        <v>22</v>
      </c>
      <c r="H34" s="8">
        <v>1</v>
      </c>
    </row>
    <row r="35" spans="1:8" ht="15.75" thickBot="1" x14ac:dyDescent="0.3">
      <c r="A35" s="12" t="s">
        <v>52</v>
      </c>
      <c r="B35" s="12">
        <v>28</v>
      </c>
      <c r="C35" s="18" t="s">
        <v>14</v>
      </c>
      <c r="D35" s="18" t="s">
        <v>18</v>
      </c>
      <c r="E35" s="18">
        <v>0</v>
      </c>
      <c r="F35" s="18">
        <v>4</v>
      </c>
      <c r="G35" s="18" t="s">
        <v>17</v>
      </c>
      <c r="H35" s="12">
        <v>2</v>
      </c>
    </row>
    <row r="36" spans="1:8" x14ac:dyDescent="0.25">
      <c r="A36" s="11" t="s">
        <v>29</v>
      </c>
      <c r="B36" s="11" t="s">
        <v>33</v>
      </c>
      <c r="C36" s="17"/>
      <c r="D36" s="2" t="s">
        <v>96</v>
      </c>
      <c r="E36" s="3">
        <v>6</v>
      </c>
      <c r="F36" s="3">
        <v>1</v>
      </c>
      <c r="G36" s="2" t="s">
        <v>91</v>
      </c>
      <c r="H36" s="11">
        <v>1</v>
      </c>
    </row>
    <row r="37" spans="1:8" ht="17.25" x14ac:dyDescent="0.25">
      <c r="A37" s="8" t="s">
        <v>29</v>
      </c>
      <c r="B37" s="8" t="s">
        <v>34</v>
      </c>
      <c r="C37" s="10"/>
      <c r="D37" s="4" t="s">
        <v>98</v>
      </c>
      <c r="E37" s="5">
        <v>0</v>
      </c>
      <c r="F37" s="5">
        <v>2</v>
      </c>
      <c r="G37" s="4" t="s">
        <v>95</v>
      </c>
      <c r="H37" s="8">
        <v>2</v>
      </c>
    </row>
    <row r="38" spans="1:8" ht="17.25" x14ac:dyDescent="0.25">
      <c r="A38" s="8" t="s">
        <v>30</v>
      </c>
      <c r="B38" s="8" t="s">
        <v>35</v>
      </c>
      <c r="C38" s="10"/>
      <c r="D38" s="4" t="s">
        <v>94</v>
      </c>
      <c r="E38" s="5">
        <v>0</v>
      </c>
      <c r="F38" s="5">
        <v>5</v>
      </c>
      <c r="G38" s="4" t="s">
        <v>93</v>
      </c>
      <c r="H38" s="8">
        <v>1</v>
      </c>
    </row>
    <row r="39" spans="1:8" ht="18" thickBot="1" x14ac:dyDescent="0.3">
      <c r="A39" s="12" t="s">
        <v>30</v>
      </c>
      <c r="B39" s="12" t="s">
        <v>36</v>
      </c>
      <c r="C39" s="18"/>
      <c r="D39" s="73" t="s">
        <v>92</v>
      </c>
      <c r="E39" s="81">
        <v>0</v>
      </c>
      <c r="F39" s="81">
        <v>1</v>
      </c>
      <c r="G39" s="73" t="s">
        <v>97</v>
      </c>
      <c r="H39" s="12">
        <v>2</v>
      </c>
    </row>
    <row r="40" spans="1:8" x14ac:dyDescent="0.25">
      <c r="A40" s="11" t="s">
        <v>31</v>
      </c>
      <c r="B40" s="11" t="s">
        <v>37</v>
      </c>
      <c r="C40" s="17"/>
      <c r="D40" s="2" t="s">
        <v>99</v>
      </c>
      <c r="E40" s="3">
        <v>1</v>
      </c>
      <c r="F40" s="3">
        <v>4</v>
      </c>
      <c r="G40" s="2" t="s">
        <v>101</v>
      </c>
      <c r="H40" s="11">
        <v>1</v>
      </c>
    </row>
    <row r="41" spans="1:8" x14ac:dyDescent="0.25">
      <c r="A41" s="8" t="s">
        <v>31</v>
      </c>
      <c r="B41" s="8" t="s">
        <v>38</v>
      </c>
      <c r="C41" s="10"/>
      <c r="D41" s="4" t="s">
        <v>100</v>
      </c>
      <c r="E41" s="5">
        <v>2</v>
      </c>
      <c r="F41" s="5">
        <v>1</v>
      </c>
      <c r="G41" s="4" t="s">
        <v>102</v>
      </c>
      <c r="H41" s="8">
        <v>2</v>
      </c>
    </row>
    <row r="42" spans="1:8" x14ac:dyDescent="0.25">
      <c r="A42" s="8" t="s">
        <v>32</v>
      </c>
      <c r="B42" s="8" t="s">
        <v>39</v>
      </c>
      <c r="C42" s="10"/>
      <c r="D42" s="89" t="s">
        <v>103</v>
      </c>
      <c r="E42" s="5">
        <v>3</v>
      </c>
      <c r="F42" s="5">
        <v>2</v>
      </c>
      <c r="G42" s="86" t="s">
        <v>104</v>
      </c>
      <c r="H42" s="8">
        <v>1</v>
      </c>
    </row>
    <row r="43" spans="1:8" x14ac:dyDescent="0.25">
      <c r="A43" s="8" t="s">
        <v>32</v>
      </c>
      <c r="B43" s="8" t="s">
        <v>40</v>
      </c>
      <c r="C43" s="10"/>
      <c r="D43" s="87" t="s">
        <v>105</v>
      </c>
      <c r="E43" s="5">
        <v>2</v>
      </c>
      <c r="F43" s="5">
        <v>1</v>
      </c>
      <c r="G43" s="88" t="s">
        <v>106</v>
      </c>
      <c r="H43" s="8">
        <v>2</v>
      </c>
    </row>
  </sheetData>
  <mergeCells count="6">
    <mergeCell ref="A6:C6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7" workbookViewId="0">
      <selection activeCell="N25" sqref="N25"/>
    </sheetView>
  </sheetViews>
  <sheetFormatPr baseColWidth="10" defaultRowHeight="15" x14ac:dyDescent="0.25"/>
  <cols>
    <col min="1" max="1" width="2" bestFit="1" customWidth="1"/>
    <col min="2" max="2" width="27.28515625" bestFit="1" customWidth="1"/>
  </cols>
  <sheetData>
    <row r="1" spans="1:12" s="19" customFormat="1" ht="14.25" x14ac:dyDescent="0.25">
      <c r="D1" s="20"/>
      <c r="E1" s="20"/>
      <c r="G1" s="21"/>
    </row>
    <row r="2" spans="1:12" s="19" customFormat="1" ht="14.25" x14ac:dyDescent="0.25">
      <c r="D2" s="20"/>
      <c r="E2" s="20"/>
      <c r="G2" s="21"/>
    </row>
    <row r="3" spans="1:12" s="19" customFormat="1" ht="14.25" x14ac:dyDescent="0.25">
      <c r="D3" s="20"/>
      <c r="E3" s="20"/>
      <c r="G3" s="21"/>
    </row>
    <row r="4" spans="1:12" s="19" customFormat="1" ht="16.5" x14ac:dyDescent="0.25">
      <c r="A4" s="96" t="s">
        <v>53</v>
      </c>
      <c r="B4" s="96"/>
      <c r="C4" s="96"/>
      <c r="D4" s="96"/>
      <c r="E4" s="96"/>
      <c r="F4" s="96"/>
      <c r="G4" s="96"/>
      <c r="H4" s="96"/>
      <c r="I4" s="96"/>
      <c r="J4" s="96"/>
    </row>
    <row r="5" spans="1:12" s="19" customFormat="1" ht="14.25" x14ac:dyDescent="0.25">
      <c r="A5" s="97" t="s">
        <v>56</v>
      </c>
      <c r="B5" s="97"/>
      <c r="C5" s="97"/>
      <c r="D5" s="97"/>
      <c r="E5" s="97"/>
      <c r="F5" s="97"/>
      <c r="G5" s="97"/>
      <c r="H5" s="97"/>
      <c r="I5" s="97"/>
      <c r="J5" s="97"/>
    </row>
    <row r="6" spans="1:12" s="19" customFormat="1" ht="14.25" x14ac:dyDescent="0.25">
      <c r="A6" s="97" t="s">
        <v>57</v>
      </c>
      <c r="B6" s="97"/>
      <c r="C6" s="97"/>
      <c r="D6" s="97"/>
      <c r="E6" s="97"/>
      <c r="F6" s="97"/>
      <c r="G6" s="97"/>
      <c r="H6" s="97"/>
      <c r="I6" s="97"/>
      <c r="J6" s="97"/>
    </row>
    <row r="7" spans="1:12" s="19" customFormat="1" ht="14.25" x14ac:dyDescent="0.25">
      <c r="A7" s="22"/>
      <c r="B7" s="22"/>
      <c r="C7" s="22"/>
      <c r="D7" s="22"/>
      <c r="E7" s="22"/>
      <c r="F7" s="22"/>
      <c r="G7" s="22"/>
      <c r="H7" s="22"/>
    </row>
    <row r="8" spans="1:12" s="26" customFormat="1" x14ac:dyDescent="0.2">
      <c r="A8" s="23"/>
      <c r="B8" s="24" t="s">
        <v>58</v>
      </c>
      <c r="C8" s="25" t="s">
        <v>59</v>
      </c>
      <c r="D8" s="25" t="s">
        <v>60</v>
      </c>
      <c r="E8" s="25" t="s">
        <v>9</v>
      </c>
      <c r="F8" s="25" t="s">
        <v>61</v>
      </c>
      <c r="G8" s="25" t="s">
        <v>62</v>
      </c>
      <c r="H8" s="25" t="s">
        <v>63</v>
      </c>
      <c r="I8" s="25" t="s">
        <v>64</v>
      </c>
      <c r="J8" s="25" t="s">
        <v>65</v>
      </c>
    </row>
    <row r="9" spans="1:12" s="26" customFormat="1" x14ac:dyDescent="0.2">
      <c r="A9" s="27">
        <v>1</v>
      </c>
      <c r="B9" s="83" t="s">
        <v>19</v>
      </c>
      <c r="C9" s="84">
        <f>SUM(D9:G9)</f>
        <v>3</v>
      </c>
      <c r="D9" s="84">
        <f>1+1+1</f>
        <v>3</v>
      </c>
      <c r="E9" s="84"/>
      <c r="F9" s="84"/>
      <c r="G9" s="84"/>
      <c r="H9" s="84">
        <f>4+3+3</f>
        <v>10</v>
      </c>
      <c r="I9" s="84">
        <f>2+1+1</f>
        <v>4</v>
      </c>
      <c r="J9" s="84">
        <f>(D9*3)+E9*0+(F9*1)</f>
        <v>9</v>
      </c>
    </row>
    <row r="10" spans="1:12" s="26" customFormat="1" x14ac:dyDescent="0.2">
      <c r="A10" s="27">
        <v>2</v>
      </c>
      <c r="B10" s="85" t="s">
        <v>21</v>
      </c>
      <c r="C10" s="84">
        <f>SUM(D10:G10)</f>
        <v>3</v>
      </c>
      <c r="D10" s="84">
        <f>1+1</f>
        <v>2</v>
      </c>
      <c r="E10" s="84">
        <f>1</f>
        <v>1</v>
      </c>
      <c r="F10" s="84"/>
      <c r="G10" s="84"/>
      <c r="H10" s="84">
        <f>4+1+4</f>
        <v>9</v>
      </c>
      <c r="I10" s="84">
        <f>1+3+0</f>
        <v>4</v>
      </c>
      <c r="J10" s="84">
        <f>(D10*3)+E10*0+(F10*1)</f>
        <v>6</v>
      </c>
    </row>
    <row r="11" spans="1:12" s="26" customFormat="1" x14ac:dyDescent="0.2">
      <c r="A11" s="27">
        <v>3</v>
      </c>
      <c r="B11" s="30" t="s">
        <v>20</v>
      </c>
      <c r="C11" s="29">
        <f>SUM(D11:G11)</f>
        <v>3</v>
      </c>
      <c r="D11" s="29">
        <f>1</f>
        <v>1</v>
      </c>
      <c r="E11" s="29">
        <f>1+1</f>
        <v>2</v>
      </c>
      <c r="F11" s="29"/>
      <c r="G11" s="29"/>
      <c r="H11" s="29">
        <f>2+2+0</f>
        <v>4</v>
      </c>
      <c r="I11" s="29">
        <f>4+1+4</f>
        <v>9</v>
      </c>
      <c r="J11" s="29">
        <f>(D11*3)+E11*0+(F11*1)</f>
        <v>3</v>
      </c>
    </row>
    <row r="12" spans="1:12" s="26" customFormat="1" x14ac:dyDescent="0.2">
      <c r="A12" s="27">
        <v>4</v>
      </c>
      <c r="B12" s="28" t="s">
        <v>22</v>
      </c>
      <c r="C12" s="29">
        <f>SUM(D12:G12)</f>
        <v>3</v>
      </c>
      <c r="D12" s="29"/>
      <c r="E12" s="29">
        <f>1+1+1</f>
        <v>3</v>
      </c>
      <c r="F12" s="29"/>
      <c r="G12" s="29"/>
      <c r="H12" s="29">
        <f>1+1+1</f>
        <v>3</v>
      </c>
      <c r="I12" s="29">
        <f>4+2+3</f>
        <v>9</v>
      </c>
      <c r="J12" s="29">
        <f>(D12*3)+E12*0+(F12*1)</f>
        <v>0</v>
      </c>
    </row>
    <row r="13" spans="1:12" s="26" customFormat="1" x14ac:dyDescent="0.2">
      <c r="A13" s="23"/>
      <c r="H13" s="31">
        <f>SUM(H9:H12)</f>
        <v>26</v>
      </c>
      <c r="I13" s="31">
        <f>SUM(I9:I12)</f>
        <v>26</v>
      </c>
    </row>
    <row r="14" spans="1:12" s="26" customFormat="1" x14ac:dyDescent="0.2">
      <c r="A14" s="23"/>
      <c r="B14" s="24" t="s">
        <v>66</v>
      </c>
      <c r="C14" s="25" t="s">
        <v>59</v>
      </c>
      <c r="D14" s="25" t="s">
        <v>60</v>
      </c>
      <c r="E14" s="25" t="s">
        <v>9</v>
      </c>
      <c r="F14" s="25" t="s">
        <v>61</v>
      </c>
      <c r="G14" s="25" t="s">
        <v>62</v>
      </c>
      <c r="H14" s="25" t="s">
        <v>63</v>
      </c>
      <c r="I14" s="25" t="s">
        <v>64</v>
      </c>
      <c r="J14" s="25" t="s">
        <v>65</v>
      </c>
      <c r="L14" s="32"/>
    </row>
    <row r="15" spans="1:12" s="26" customFormat="1" x14ac:dyDescent="0.2">
      <c r="A15" s="27">
        <v>1</v>
      </c>
      <c r="B15" s="83" t="s">
        <v>16</v>
      </c>
      <c r="C15" s="84">
        <f>SUM(D15:G15)</f>
        <v>3</v>
      </c>
      <c r="D15" s="84">
        <f>1+1</f>
        <v>2</v>
      </c>
      <c r="E15" s="84"/>
      <c r="F15" s="84">
        <f>1</f>
        <v>1</v>
      </c>
      <c r="G15" s="84"/>
      <c r="H15" s="84">
        <f>0+7+1</f>
        <v>8</v>
      </c>
      <c r="I15" s="84">
        <f>0+1+0</f>
        <v>1</v>
      </c>
      <c r="J15" s="84">
        <f>(D15*3)+E15*0+(F15*1)</f>
        <v>7</v>
      </c>
      <c r="L15" s="32"/>
    </row>
    <row r="16" spans="1:12" s="26" customFormat="1" x14ac:dyDescent="0.2">
      <c r="A16" s="27">
        <v>2</v>
      </c>
      <c r="B16" s="83" t="s">
        <v>86</v>
      </c>
      <c r="C16" s="84">
        <f>SUM(D16:G16)</f>
        <v>3</v>
      </c>
      <c r="D16" s="84">
        <f>1</f>
        <v>1</v>
      </c>
      <c r="E16" s="84">
        <f>1</f>
        <v>1</v>
      </c>
      <c r="F16" s="84">
        <f>1</f>
        <v>1</v>
      </c>
      <c r="G16" s="84"/>
      <c r="H16" s="84">
        <f>0+2+4</f>
        <v>6</v>
      </c>
      <c r="I16" s="84">
        <f>0+4+0</f>
        <v>4</v>
      </c>
      <c r="J16" s="84">
        <f>(D16*3)+E16*0+(F16*1)</f>
        <v>4</v>
      </c>
      <c r="L16" s="32"/>
    </row>
    <row r="17" spans="1:12" s="26" customFormat="1" x14ac:dyDescent="0.2">
      <c r="A17" s="27">
        <v>3</v>
      </c>
      <c r="B17" s="30" t="s">
        <v>18</v>
      </c>
      <c r="C17" s="29">
        <f>SUM(D17:G17)</f>
        <v>3</v>
      </c>
      <c r="D17" s="29">
        <f>1</f>
        <v>1</v>
      </c>
      <c r="E17" s="29">
        <f>1+1</f>
        <v>2</v>
      </c>
      <c r="F17" s="29"/>
      <c r="G17" s="29"/>
      <c r="H17" s="29">
        <f>1+1+0</f>
        <v>2</v>
      </c>
      <c r="I17" s="29">
        <f>0+7+4</f>
        <v>11</v>
      </c>
      <c r="J17" s="29">
        <f>(D17*3)+E17*0+(F17*1)</f>
        <v>3</v>
      </c>
    </row>
    <row r="18" spans="1:12" s="26" customFormat="1" x14ac:dyDescent="0.2">
      <c r="A18" s="27">
        <v>4</v>
      </c>
      <c r="B18" s="28" t="s">
        <v>85</v>
      </c>
      <c r="C18" s="29">
        <f>SUM(D18:G18)</f>
        <v>3</v>
      </c>
      <c r="D18" s="29">
        <f>1</f>
        <v>1</v>
      </c>
      <c r="E18" s="29">
        <f>1+1</f>
        <v>2</v>
      </c>
      <c r="F18" s="29"/>
      <c r="G18" s="29"/>
      <c r="H18" s="29">
        <f>0+4+0</f>
        <v>4</v>
      </c>
      <c r="I18" s="29">
        <f>1+2+1</f>
        <v>4</v>
      </c>
      <c r="J18" s="29">
        <f>(D18*3)+E18*0+(F18*1)</f>
        <v>3</v>
      </c>
      <c r="L18" s="32"/>
    </row>
    <row r="19" spans="1:12" s="26" customFormat="1" x14ac:dyDescent="0.2">
      <c r="A19" s="23"/>
      <c r="H19" s="31">
        <f>SUM(H15:H18)</f>
        <v>20</v>
      </c>
      <c r="I19" s="31">
        <f>SUM(I15:I18)</f>
        <v>20</v>
      </c>
    </row>
    <row r="20" spans="1:12" s="26" customFormat="1" x14ac:dyDescent="0.2">
      <c r="A20" s="23"/>
      <c r="B20" s="24" t="s">
        <v>67</v>
      </c>
      <c r="C20" s="25" t="s">
        <v>59</v>
      </c>
      <c r="D20" s="25" t="s">
        <v>60</v>
      </c>
      <c r="E20" s="25" t="s">
        <v>9</v>
      </c>
      <c r="F20" s="25" t="s">
        <v>61</v>
      </c>
      <c r="G20" s="25" t="s">
        <v>62</v>
      </c>
      <c r="H20" s="25" t="s">
        <v>63</v>
      </c>
      <c r="I20" s="25" t="s">
        <v>64</v>
      </c>
      <c r="J20" s="25" t="s">
        <v>65</v>
      </c>
    </row>
    <row r="21" spans="1:12" s="26" customFormat="1" x14ac:dyDescent="0.2">
      <c r="A21" s="27">
        <v>1</v>
      </c>
      <c r="B21" s="85" t="s">
        <v>8</v>
      </c>
      <c r="C21" s="84">
        <f>SUM(D21:G21)</f>
        <v>3</v>
      </c>
      <c r="D21" s="84">
        <f>1+1+1</f>
        <v>3</v>
      </c>
      <c r="E21" s="84"/>
      <c r="F21" s="84"/>
      <c r="G21" s="84"/>
      <c r="H21" s="84">
        <f>7+7+7</f>
        <v>21</v>
      </c>
      <c r="I21" s="84">
        <f>0+0+0</f>
        <v>0</v>
      </c>
      <c r="J21" s="84">
        <f>(D21*3)+E21*0+(F21*1)</f>
        <v>9</v>
      </c>
    </row>
    <row r="22" spans="1:12" s="26" customFormat="1" x14ac:dyDescent="0.2">
      <c r="A22" s="27">
        <v>2</v>
      </c>
      <c r="B22" s="83" t="s">
        <v>5</v>
      </c>
      <c r="C22" s="84">
        <f>SUM(D22:G22)</f>
        <v>3</v>
      </c>
      <c r="D22" s="84">
        <f>1+1</f>
        <v>2</v>
      </c>
      <c r="E22" s="84">
        <f>1</f>
        <v>1</v>
      </c>
      <c r="F22" s="84"/>
      <c r="G22" s="84"/>
      <c r="H22" s="84">
        <f>4+0+5</f>
        <v>9</v>
      </c>
      <c r="I22" s="84">
        <f>3+7+3</f>
        <v>13</v>
      </c>
      <c r="J22" s="84">
        <f>(D22*3)+E22*0+(F22*1)</f>
        <v>6</v>
      </c>
    </row>
    <row r="23" spans="1:12" s="26" customFormat="1" x14ac:dyDescent="0.2">
      <c r="A23" s="27">
        <v>3</v>
      </c>
      <c r="B23" s="30" t="s">
        <v>6</v>
      </c>
      <c r="C23" s="29">
        <f>SUM(D23:G23)</f>
        <v>3</v>
      </c>
      <c r="D23" s="29"/>
      <c r="E23" s="29">
        <f>1+1</f>
        <v>2</v>
      </c>
      <c r="F23" s="29">
        <f>1</f>
        <v>1</v>
      </c>
      <c r="G23" s="29"/>
      <c r="H23" s="29">
        <f>3+3+0</f>
        <v>6</v>
      </c>
      <c r="I23" s="29">
        <f>4+3+7</f>
        <v>14</v>
      </c>
      <c r="J23" s="29">
        <f>(D23*3)+E23*0+(F23*1)</f>
        <v>1</v>
      </c>
    </row>
    <row r="24" spans="1:12" s="26" customFormat="1" x14ac:dyDescent="0.2">
      <c r="A24" s="27">
        <v>4</v>
      </c>
      <c r="B24" s="28" t="s">
        <v>87</v>
      </c>
      <c r="C24" s="29">
        <f>SUM(D24:G24)</f>
        <v>3</v>
      </c>
      <c r="D24" s="29"/>
      <c r="E24" s="29">
        <f>1+1</f>
        <v>2</v>
      </c>
      <c r="F24" s="29">
        <f>1</f>
        <v>1</v>
      </c>
      <c r="G24" s="29"/>
      <c r="H24" s="29">
        <f>0+3+3</f>
        <v>6</v>
      </c>
      <c r="I24" s="29">
        <f>7+3+5</f>
        <v>15</v>
      </c>
      <c r="J24" s="29">
        <f>(D24*3)+E24*0+(F24*1)</f>
        <v>1</v>
      </c>
    </row>
    <row r="25" spans="1:12" s="26" customFormat="1" x14ac:dyDescent="0.2">
      <c r="A25" s="23"/>
      <c r="B25" s="32"/>
      <c r="C25" s="33"/>
      <c r="D25" s="33"/>
      <c r="E25" s="33"/>
      <c r="F25" s="33"/>
      <c r="G25" s="33"/>
      <c r="H25" s="31">
        <f>SUM(H21:H24)</f>
        <v>42</v>
      </c>
      <c r="I25" s="31">
        <f>SUM(I21:I24)</f>
        <v>42</v>
      </c>
      <c r="J25" s="33"/>
    </row>
    <row r="26" spans="1:12" s="26" customFormat="1" x14ac:dyDescent="0.2">
      <c r="A26" s="23"/>
      <c r="B26" s="24" t="s">
        <v>68</v>
      </c>
      <c r="C26" s="25" t="s">
        <v>59</v>
      </c>
      <c r="D26" s="25" t="s">
        <v>60</v>
      </c>
      <c r="E26" s="25" t="s">
        <v>9</v>
      </c>
      <c r="F26" s="25" t="s">
        <v>61</v>
      </c>
      <c r="G26" s="25" t="s">
        <v>62</v>
      </c>
      <c r="H26" s="25" t="s">
        <v>63</v>
      </c>
      <c r="I26" s="25" t="s">
        <v>64</v>
      </c>
      <c r="J26" s="25" t="s">
        <v>65</v>
      </c>
    </row>
    <row r="27" spans="1:12" s="26" customFormat="1" x14ac:dyDescent="0.2">
      <c r="A27" s="27">
        <v>1</v>
      </c>
      <c r="B27" s="83" t="s">
        <v>0</v>
      </c>
      <c r="C27" s="84">
        <f>SUM(D27:G27)</f>
        <v>4</v>
      </c>
      <c r="D27" s="84">
        <f>1+1+1+1</f>
        <v>4</v>
      </c>
      <c r="E27" s="84"/>
      <c r="F27" s="84"/>
      <c r="G27" s="84"/>
      <c r="H27" s="84">
        <f>3+7+5+5</f>
        <v>20</v>
      </c>
      <c r="I27" s="84">
        <f>1+5+0+1</f>
        <v>7</v>
      </c>
      <c r="J27" s="84">
        <f>(D27*3)+E27*0+(F27*1)</f>
        <v>12</v>
      </c>
    </row>
    <row r="28" spans="1:12" s="26" customFormat="1" x14ac:dyDescent="0.2">
      <c r="A28" s="27">
        <v>2</v>
      </c>
      <c r="B28" s="83" t="s">
        <v>3</v>
      </c>
      <c r="C28" s="84">
        <f>SUM(D28:G28)</f>
        <v>4</v>
      </c>
      <c r="D28" s="84">
        <f>1+1+1</f>
        <v>3</v>
      </c>
      <c r="E28" s="84">
        <f>1</f>
        <v>1</v>
      </c>
      <c r="F28" s="84"/>
      <c r="G28" s="84"/>
      <c r="H28" s="84">
        <f>4+2+3+1</f>
        <v>10</v>
      </c>
      <c r="I28" s="84">
        <f>0+1+1+5</f>
        <v>7</v>
      </c>
      <c r="J28" s="84">
        <f>(D28*3)+E28*0+(F28*1)</f>
        <v>9</v>
      </c>
    </row>
    <row r="29" spans="1:12" s="26" customFormat="1" x14ac:dyDescent="0.2">
      <c r="A29" s="27">
        <v>3</v>
      </c>
      <c r="B29" s="30" t="s">
        <v>88</v>
      </c>
      <c r="C29" s="29">
        <f>SUM(D29:G29)</f>
        <v>4</v>
      </c>
      <c r="D29" s="29">
        <f>1</f>
        <v>1</v>
      </c>
      <c r="E29" s="29">
        <f>1+1</f>
        <v>2</v>
      </c>
      <c r="F29" s="29">
        <f>1</f>
        <v>1</v>
      </c>
      <c r="G29" s="29"/>
      <c r="H29" s="29">
        <f>1+1+2</f>
        <v>4</v>
      </c>
      <c r="I29" s="29">
        <f>3+2+1</f>
        <v>6</v>
      </c>
      <c r="J29" s="29">
        <f>(D29*3)+E29*0+(F29*1)</f>
        <v>4</v>
      </c>
    </row>
    <row r="30" spans="1:12" s="26" customFormat="1" x14ac:dyDescent="0.2">
      <c r="A30" s="27">
        <v>4</v>
      </c>
      <c r="B30" s="28" t="s">
        <v>89</v>
      </c>
      <c r="C30" s="29">
        <f>SUM(D30:G30)</f>
        <v>4</v>
      </c>
      <c r="D30" s="29">
        <f>1</f>
        <v>1</v>
      </c>
      <c r="E30" s="29">
        <f>1+1</f>
        <v>2</v>
      </c>
      <c r="F30" s="29">
        <f>1</f>
        <v>1</v>
      </c>
      <c r="G30" s="29"/>
      <c r="H30" s="29">
        <f>5+1+6</f>
        <v>12</v>
      </c>
      <c r="I30" s="29">
        <f>7+3+1</f>
        <v>11</v>
      </c>
      <c r="J30" s="29">
        <f>(D30*3)+E30*0+(F30*1)</f>
        <v>4</v>
      </c>
    </row>
    <row r="31" spans="1:12" s="26" customFormat="1" x14ac:dyDescent="0.2">
      <c r="A31" s="27">
        <v>5</v>
      </c>
      <c r="B31" s="28" t="s">
        <v>2</v>
      </c>
      <c r="C31" s="29">
        <f>SUM(D31:G31)</f>
        <v>4</v>
      </c>
      <c r="D31" s="29"/>
      <c r="E31" s="29">
        <f>1+1+1+1</f>
        <v>4</v>
      </c>
      <c r="F31" s="29"/>
      <c r="G31" s="29"/>
      <c r="H31" s="29">
        <f>0+1+0+1</f>
        <v>2</v>
      </c>
      <c r="I31" s="29">
        <f>4+2+5+6</f>
        <v>17</v>
      </c>
      <c r="J31" s="29">
        <f>(D31*3)+E31*0+(F31*1)</f>
        <v>0</v>
      </c>
    </row>
    <row r="32" spans="1:12" s="26" customFormat="1" x14ac:dyDescent="0.2">
      <c r="A32" s="23"/>
      <c r="H32" s="31">
        <f>SUM(H27:H31)</f>
        <v>48</v>
      </c>
      <c r="I32" s="31">
        <f>SUM(I27:I31)</f>
        <v>48</v>
      </c>
    </row>
    <row r="33" spans="1:1" s="26" customFormat="1" x14ac:dyDescent="0.2">
      <c r="A33" s="23"/>
    </row>
  </sheetData>
  <sortState ref="B15:J18">
    <sortCondition descending="1" ref="J15:J18"/>
  </sortState>
  <mergeCells count="3">
    <mergeCell ref="A4:J4"/>
    <mergeCell ref="A5:J5"/>
    <mergeCell ref="A6:J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Horaire feminin</vt:lpstr>
      <vt:lpstr>classement feminin</vt:lpstr>
      <vt:lpstr>Horaire masculin</vt:lpstr>
      <vt:lpstr>classement masculin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2018-04-29T11:25:12Z</cp:lastPrinted>
  <dcterms:created xsi:type="dcterms:W3CDTF">2018-04-19T13:27:39Z</dcterms:created>
  <dcterms:modified xsi:type="dcterms:W3CDTF">2018-04-29T20:35:53Z</dcterms:modified>
</cp:coreProperties>
</file>