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13_ncr:1_{9531A087-54CC-460D-91C2-AAA374443737}" xr6:coauthVersionLast="43" xr6:coauthVersionMax="43" xr10:uidLastSave="{00000000-0000-0000-0000-000000000000}"/>
  <bookViews>
    <workbookView xWindow="-120" yWindow="-120" windowWidth="20730" windowHeight="11310" xr2:uid="{252B45F3-897D-467E-A331-201DAFE3FFDD}"/>
  </bookViews>
  <sheets>
    <sheet name="Horaire Féminin" sheetId="1" r:id="rId1"/>
    <sheet name="Classement Féminin" sheetId="4" r:id="rId2"/>
    <sheet name="Horaire Masculin" sheetId="2" r:id="rId3"/>
    <sheet name="Classement Masculin" sheetId="3" r:id="rId4"/>
  </sheets>
  <definedNames>
    <definedName name="_xlnm._FilterDatabase" localSheetId="2" hidden="1">'Horaire Masculin'!$A$9:$I$9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4" l="1"/>
  <c r="H11" i="4"/>
  <c r="E11" i="4"/>
  <c r="I9" i="4"/>
  <c r="H9" i="4"/>
  <c r="D9" i="4"/>
  <c r="I15" i="4"/>
  <c r="H15" i="4"/>
  <c r="D15" i="4"/>
  <c r="I16" i="4"/>
  <c r="H16" i="4"/>
  <c r="E16" i="4"/>
  <c r="I10" i="4"/>
  <c r="H10" i="4"/>
  <c r="F10" i="4"/>
  <c r="I8" i="4"/>
  <c r="H8" i="4"/>
  <c r="F8" i="4"/>
  <c r="F15" i="4" l="1"/>
  <c r="I17" i="4"/>
  <c r="H17" i="4"/>
  <c r="F17" i="4"/>
  <c r="I18" i="4"/>
  <c r="H18" i="4"/>
  <c r="E18" i="4"/>
  <c r="D16" i="4"/>
  <c r="E10" i="4" l="1"/>
  <c r="D8" i="4"/>
  <c r="D19" i="4" l="1"/>
  <c r="E19" i="4"/>
  <c r="F19" i="4"/>
  <c r="G19" i="4"/>
  <c r="I19" i="4"/>
  <c r="H19" i="4"/>
  <c r="E17" i="4"/>
  <c r="D10" i="4"/>
  <c r="E9" i="4"/>
  <c r="I25" i="3" l="1"/>
  <c r="H25" i="3"/>
  <c r="E25" i="3"/>
  <c r="I24" i="3"/>
  <c r="H24" i="3"/>
  <c r="D24" i="3"/>
  <c r="I30" i="3"/>
  <c r="H30" i="3"/>
  <c r="I31" i="3"/>
  <c r="H31" i="3"/>
  <c r="E31" i="3"/>
  <c r="D30" i="3"/>
  <c r="H19" i="3"/>
  <c r="I11" i="3"/>
  <c r="H11" i="3"/>
  <c r="E11" i="3"/>
  <c r="I10" i="3"/>
  <c r="H10" i="3"/>
  <c r="D10" i="3"/>
  <c r="I23" i="3"/>
  <c r="H23" i="3"/>
  <c r="E23" i="3"/>
  <c r="I22" i="3"/>
  <c r="H22" i="3"/>
  <c r="D22" i="3"/>
  <c r="E32" i="3"/>
  <c r="D29" i="3"/>
  <c r="I29" i="3"/>
  <c r="H29" i="3"/>
  <c r="I32" i="3"/>
  <c r="H32" i="3"/>
  <c r="I9" i="3"/>
  <c r="H9" i="3"/>
  <c r="E9" i="3"/>
  <c r="I8" i="3"/>
  <c r="H8" i="3"/>
  <c r="D8" i="3"/>
  <c r="I17" i="3"/>
  <c r="H17" i="3"/>
  <c r="D17" i="3"/>
  <c r="I16" i="3"/>
  <c r="H16" i="3"/>
  <c r="E16" i="3"/>
  <c r="I15" i="3"/>
  <c r="H15" i="3"/>
  <c r="D15" i="3"/>
  <c r="I18" i="3"/>
  <c r="H18" i="3"/>
  <c r="G18" i="3"/>
  <c r="E24" i="3"/>
  <c r="D23" i="3"/>
  <c r="E17" i="3"/>
  <c r="D16" i="3"/>
  <c r="F30" i="3" l="1"/>
  <c r="F32" i="3"/>
  <c r="E10" i="3"/>
  <c r="D9" i="3"/>
  <c r="E30" i="3" l="1"/>
  <c r="F10" i="3" l="1"/>
  <c r="F8" i="3"/>
  <c r="D31" i="3" l="1"/>
  <c r="I33" i="3" l="1"/>
  <c r="H33" i="3"/>
  <c r="G33" i="3"/>
  <c r="F33" i="3"/>
  <c r="E33" i="3"/>
  <c r="D33" i="3"/>
  <c r="I26" i="3"/>
  <c r="H26" i="3"/>
  <c r="G26" i="3"/>
  <c r="F26" i="3"/>
  <c r="E26" i="3"/>
  <c r="D26" i="3"/>
  <c r="I19" i="3"/>
  <c r="G19" i="3"/>
  <c r="F19" i="3"/>
  <c r="E19" i="3"/>
  <c r="D19" i="3"/>
  <c r="E12" i="3"/>
  <c r="F12" i="3"/>
  <c r="G12" i="3"/>
  <c r="H12" i="3"/>
  <c r="I12" i="3"/>
  <c r="D12" i="3"/>
  <c r="J29" i="3"/>
  <c r="C29" i="3"/>
  <c r="J30" i="3"/>
  <c r="C30" i="3"/>
  <c r="J31" i="3"/>
  <c r="C31" i="3"/>
  <c r="J32" i="3"/>
  <c r="C32" i="3"/>
  <c r="J22" i="3"/>
  <c r="C22" i="3"/>
  <c r="J25" i="3"/>
  <c r="C25" i="3"/>
  <c r="J23" i="3"/>
  <c r="C23" i="3"/>
  <c r="J24" i="3"/>
  <c r="C24" i="3"/>
  <c r="J16" i="3"/>
  <c r="C16" i="3"/>
  <c r="J15" i="3"/>
  <c r="C15" i="3"/>
  <c r="J18" i="3"/>
  <c r="C18" i="3"/>
  <c r="J17" i="3"/>
  <c r="C17" i="3"/>
  <c r="J9" i="3"/>
  <c r="C9" i="3"/>
  <c r="J8" i="3"/>
  <c r="C8" i="3"/>
  <c r="J11" i="3"/>
  <c r="C11" i="3"/>
  <c r="J10" i="3"/>
  <c r="C10" i="3"/>
  <c r="C18" i="4"/>
  <c r="J18" i="4"/>
  <c r="C10" i="4"/>
  <c r="J10" i="4"/>
  <c r="J17" i="4"/>
  <c r="C17" i="4"/>
  <c r="J15" i="4"/>
  <c r="C15" i="4"/>
  <c r="I12" i="4"/>
  <c r="H12" i="4"/>
  <c r="G12" i="4"/>
  <c r="F12" i="4"/>
  <c r="E12" i="4"/>
  <c r="D12" i="4"/>
  <c r="J11" i="4"/>
  <c r="C11" i="4"/>
  <c r="J16" i="4"/>
  <c r="C16" i="4"/>
  <c r="J8" i="4"/>
  <c r="C8" i="4"/>
  <c r="J9" i="4"/>
  <c r="C9" i="4"/>
</calcChain>
</file>

<file path=xl/sharedStrings.xml><?xml version="1.0" encoding="utf-8"?>
<sst xmlns="http://schemas.openxmlformats.org/spreadsheetml/2006/main" count="750" uniqueCount="115">
  <si>
    <t>Heure</t>
  </si>
  <si>
    <t>Visiteur</t>
  </si>
  <si>
    <t>Receveur</t>
  </si>
  <si>
    <t>09h00</t>
  </si>
  <si>
    <t>09h30</t>
  </si>
  <si>
    <t>10h00</t>
  </si>
  <si>
    <t>10h30</t>
  </si>
  <si>
    <t>-</t>
  </si>
  <si>
    <t>DF1</t>
  </si>
  <si>
    <t>DF2</t>
  </si>
  <si>
    <t>FIN BR</t>
  </si>
  <si>
    <t>FIN OR</t>
  </si>
  <si>
    <t>Remises des médailles et de la bannière</t>
  </si>
  <si>
    <t>A</t>
  </si>
  <si>
    <t>B</t>
  </si>
  <si>
    <t>08h00</t>
  </si>
  <si>
    <t>08h30</t>
  </si>
  <si>
    <t>CHAMPIONNAT RÉGIONAL MINI-SOCCER</t>
  </si>
  <si>
    <t>27 avril 2019</t>
  </si>
  <si>
    <t>MASCULIN</t>
  </si>
  <si>
    <t>FÉMININ</t>
  </si>
  <si>
    <t>28 AVRIL 2019</t>
  </si>
  <si>
    <t>C</t>
  </si>
  <si>
    <t>D</t>
  </si>
  <si>
    <t>Cat</t>
  </si>
  <si>
    <t>match</t>
  </si>
  <si>
    <t>Pool</t>
  </si>
  <si>
    <t>PTS</t>
  </si>
  <si>
    <t>Terrain</t>
  </si>
  <si>
    <t>Fém.</t>
  </si>
  <si>
    <t>QF1</t>
  </si>
  <si>
    <t>QF2</t>
  </si>
  <si>
    <t>QF3</t>
  </si>
  <si>
    <t>QF4</t>
  </si>
  <si>
    <t>13h15</t>
  </si>
  <si>
    <t>11h45</t>
  </si>
  <si>
    <t>Perce-Neige</t>
  </si>
  <si>
    <t>Murielle-Dumont</t>
  </si>
  <si>
    <t>Académie Saint-Clément</t>
  </si>
  <si>
    <t>Académie Sainte-Anne</t>
  </si>
  <si>
    <t>Edouard-Laurin</t>
  </si>
  <si>
    <t>Gentilly</t>
  </si>
  <si>
    <t>Catherine-Soumillard</t>
  </si>
  <si>
    <t>Collège Charlemagne</t>
  </si>
  <si>
    <t>Collège Beaubois</t>
  </si>
  <si>
    <t>- Classement des équipes féminines -</t>
  </si>
  <si>
    <t>POOL A</t>
  </si>
  <si>
    <t>PJ</t>
  </si>
  <si>
    <t>V</t>
  </si>
  <si>
    <t>N</t>
  </si>
  <si>
    <t>F</t>
  </si>
  <si>
    <t>PP</t>
  </si>
  <si>
    <t>PC</t>
  </si>
  <si>
    <t>TOTAL</t>
  </si>
  <si>
    <t>Catherine Soumillard</t>
  </si>
  <si>
    <t>POOL B</t>
  </si>
  <si>
    <t>CHAMPIONNAT RÉGIONAL 2019</t>
  </si>
  <si>
    <t>- Classement des équipes masculines -</t>
  </si>
  <si>
    <t>De la Mosaïque</t>
  </si>
  <si>
    <t>Alexander Von-Humboldt</t>
  </si>
  <si>
    <t>Katimavik-Hébert</t>
  </si>
  <si>
    <t>POOL C</t>
  </si>
  <si>
    <t>POOL D</t>
  </si>
  <si>
    <t>Saint-Germain-Outremont</t>
  </si>
  <si>
    <t>12h15</t>
  </si>
  <si>
    <t>13h45</t>
  </si>
  <si>
    <t>12h45</t>
  </si>
  <si>
    <t>10h45</t>
  </si>
  <si>
    <t>11h15</t>
  </si>
  <si>
    <t>14h30</t>
  </si>
  <si>
    <t>Laurendeau-Dunton</t>
  </si>
  <si>
    <t>Bois-Franc/Aquarelle</t>
  </si>
  <si>
    <t>Académie Marie-Claire</t>
  </si>
  <si>
    <t>Masc.</t>
  </si>
  <si>
    <t>15h15</t>
  </si>
  <si>
    <t>16h00</t>
  </si>
  <si>
    <t>16h45</t>
  </si>
  <si>
    <t>17h30</t>
  </si>
  <si>
    <t>Alexander Von Humboldt</t>
  </si>
  <si>
    <t>Saint-Germain Outremont</t>
  </si>
  <si>
    <t>Bronze</t>
  </si>
  <si>
    <t>Finale</t>
  </si>
  <si>
    <t>11h30</t>
  </si>
  <si>
    <t>10h15</t>
  </si>
  <si>
    <t>Mis à jour 27 avril</t>
  </si>
  <si>
    <t>0(for)</t>
  </si>
  <si>
    <r>
      <t>2</t>
    </r>
    <r>
      <rPr>
        <vertAlign val="superscript"/>
        <sz val="11"/>
        <rFont val="Calibri"/>
        <family val="2"/>
      </rPr>
      <t>e</t>
    </r>
    <r>
      <rPr>
        <sz val="11"/>
        <rFont val="Calibri"/>
        <family val="2"/>
      </rPr>
      <t xml:space="preserve"> B</t>
    </r>
    <r>
      <rPr>
        <sz val="11"/>
        <rFont val="Calibri"/>
        <family val="2"/>
        <scheme val="minor"/>
      </rPr>
      <t xml:space="preserve"> - Gentilly</t>
    </r>
  </si>
  <si>
    <r>
      <t>1</t>
    </r>
    <r>
      <rPr>
        <vertAlign val="superscript"/>
        <sz val="11"/>
        <rFont val="Calibri"/>
        <family val="2"/>
      </rPr>
      <t>er</t>
    </r>
    <r>
      <rPr>
        <sz val="11"/>
        <rFont val="Calibri"/>
        <family val="2"/>
      </rPr>
      <t xml:space="preserve"> B </t>
    </r>
    <r>
      <rPr>
        <sz val="11"/>
        <rFont val="Calibri"/>
        <family val="2"/>
        <scheme val="minor"/>
      </rPr>
      <t>- Bois-Franc/Aquarelle</t>
    </r>
  </si>
  <si>
    <t>2e A - Murielle-Dumont</t>
  </si>
  <si>
    <r>
      <t>1</t>
    </r>
    <r>
      <rPr>
        <vertAlign val="superscript"/>
        <sz val="11"/>
        <rFont val="Calibri"/>
        <family val="2"/>
      </rPr>
      <t>er</t>
    </r>
    <r>
      <rPr>
        <sz val="11"/>
        <rFont val="Calibri"/>
        <family val="2"/>
      </rPr>
      <t xml:space="preserve"> A - </t>
    </r>
    <r>
      <rPr>
        <sz val="11"/>
        <rFont val="Calibri"/>
        <family val="2"/>
        <scheme val="minor"/>
      </rPr>
      <t>Laurendeau-Dunton</t>
    </r>
  </si>
  <si>
    <r>
      <t>1</t>
    </r>
    <r>
      <rPr>
        <vertAlign val="superscript"/>
        <sz val="11"/>
        <rFont val="Calibri"/>
        <family val="2"/>
      </rPr>
      <t>er</t>
    </r>
    <r>
      <rPr>
        <sz val="11"/>
        <rFont val="Calibri"/>
        <family val="2"/>
      </rPr>
      <t xml:space="preserve"> D</t>
    </r>
    <r>
      <rPr>
        <sz val="11"/>
        <rFont val="Calibri"/>
        <family val="2"/>
        <scheme val="minor"/>
      </rPr>
      <t xml:space="preserve"> - Saint-Germain Outr.</t>
    </r>
  </si>
  <si>
    <r>
      <t>1</t>
    </r>
    <r>
      <rPr>
        <vertAlign val="superscript"/>
        <sz val="11"/>
        <rFont val="Calibri"/>
        <family val="2"/>
      </rPr>
      <t>er</t>
    </r>
    <r>
      <rPr>
        <sz val="11"/>
        <rFont val="Calibri"/>
        <family val="2"/>
      </rPr>
      <t xml:space="preserve"> C</t>
    </r>
    <r>
      <rPr>
        <sz val="11"/>
        <rFont val="Calibri"/>
        <family val="2"/>
        <scheme val="minor"/>
      </rPr>
      <t xml:space="preserve"> - Perce-Neige</t>
    </r>
  </si>
  <si>
    <r>
      <t>2</t>
    </r>
    <r>
      <rPr>
        <vertAlign val="superscript"/>
        <sz val="11"/>
        <rFont val="Calibri"/>
        <family val="2"/>
      </rPr>
      <t>e</t>
    </r>
    <r>
      <rPr>
        <sz val="11"/>
        <rFont val="Calibri"/>
        <family val="2"/>
      </rPr>
      <t xml:space="preserve"> C </t>
    </r>
    <r>
      <rPr>
        <sz val="11"/>
        <rFont val="Calibri"/>
        <family val="2"/>
        <scheme val="minor"/>
      </rPr>
      <t>- Catherine Soumillard</t>
    </r>
  </si>
  <si>
    <t>2e D - Katimavik-Hébert</t>
  </si>
  <si>
    <t>7(P)</t>
  </si>
  <si>
    <t>G QF1 - Cath. Soumillard</t>
  </si>
  <si>
    <t>G QF2 - Saint-Germain Out.</t>
  </si>
  <si>
    <t>G QF4 - Perce-Neige</t>
  </si>
  <si>
    <t>G QF3 - Bois-Franc/Aqua.</t>
  </si>
  <si>
    <t>P DF1 Saint-Germain Outr</t>
  </si>
  <si>
    <t>G DF1 - Cath. Soumillard</t>
  </si>
  <si>
    <t>P DF2 - Bois-Franc/Aqua.</t>
  </si>
  <si>
    <t>G DF2 - Perce-Neige</t>
  </si>
  <si>
    <t>17h26</t>
  </si>
  <si>
    <t>Mis à jour 28 avril</t>
  </si>
  <si>
    <r>
      <t>1</t>
    </r>
    <r>
      <rPr>
        <vertAlign val="superscript"/>
        <sz val="11"/>
        <rFont val="Calibri"/>
        <family val="2"/>
      </rPr>
      <t>e</t>
    </r>
    <r>
      <rPr>
        <sz val="11"/>
        <rFont val="Calibri"/>
        <family val="2"/>
      </rPr>
      <t xml:space="preserve"> A - Murielle-Dumont</t>
    </r>
  </si>
  <si>
    <r>
      <t>1</t>
    </r>
    <r>
      <rPr>
        <vertAlign val="superscript"/>
        <sz val="11"/>
        <rFont val="Calibri"/>
        <family val="2"/>
      </rPr>
      <t>e</t>
    </r>
    <r>
      <rPr>
        <sz val="11"/>
        <rFont val="Calibri"/>
        <family val="2"/>
      </rPr>
      <t xml:space="preserve"> B - Collège beaubois</t>
    </r>
  </si>
  <si>
    <r>
      <t>2</t>
    </r>
    <r>
      <rPr>
        <vertAlign val="superscript"/>
        <sz val="11"/>
        <rFont val="Calibri"/>
        <family val="2"/>
      </rPr>
      <t>e</t>
    </r>
    <r>
      <rPr>
        <sz val="11"/>
        <rFont val="Calibri"/>
        <family val="2"/>
      </rPr>
      <t xml:space="preserve"> B -Perce-Neige</t>
    </r>
  </si>
  <si>
    <r>
      <t>2</t>
    </r>
    <r>
      <rPr>
        <vertAlign val="superscript"/>
        <sz val="11"/>
        <rFont val="Calibri"/>
        <family val="2"/>
      </rPr>
      <t>e</t>
    </r>
    <r>
      <rPr>
        <sz val="11"/>
        <rFont val="Calibri"/>
        <family val="2"/>
      </rPr>
      <t xml:space="preserve"> A - Ac. Saint-Clément</t>
    </r>
  </si>
  <si>
    <t>P DF1 - Ac. Saint-Clément</t>
  </si>
  <si>
    <t>P DF2 - Murielle-Dumont</t>
  </si>
  <si>
    <t>G DF1 - Collège Beaubois</t>
  </si>
  <si>
    <t>G DF2  - Perce-Neige</t>
  </si>
  <si>
    <t>12h22</t>
  </si>
  <si>
    <t>13h11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</si>
</sst>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vertAlign val="superscript"/>
      <sz val="11"/>
      <name val="Calibri"/>
      <family val="2"/>
    </font>
    <font>
      <b/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13"/>
      <name val="Tahoma"/>
      <family val="2"/>
    </font>
    <font>
      <i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theme="2" tint="-0.499984740745262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theme="0" tint="-0.249977111117893"/>
      <name val="Tahoma"/>
      <family val="2"/>
    </font>
    <font>
      <sz val="12"/>
      <color theme="2" tint="-0.74999237037263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7" fillId="3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5" fillId="0" borderId="0" xfId="1" applyFont="1"/>
    <xf numFmtId="0" fontId="16" fillId="0" borderId="0" xfId="1" applyFont="1"/>
    <xf numFmtId="0" fontId="17" fillId="0" borderId="4" xfId="1" applyFont="1" applyBorder="1"/>
    <xf numFmtId="0" fontId="17" fillId="0" borderId="1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7" xfId="1" applyFont="1" applyBorder="1" applyAlignment="1">
      <alignment horizont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10" xfId="1" applyFont="1" applyBorder="1" applyAlignment="1">
      <alignment horizontal="center"/>
    </xf>
    <xf numFmtId="0" fontId="16" fillId="0" borderId="1" xfId="1" applyFont="1" applyFill="1" applyBorder="1"/>
    <xf numFmtId="0" fontId="16" fillId="0" borderId="1" xfId="1" applyFont="1" applyFill="1" applyBorder="1" applyAlignment="1">
      <alignment horizontal="center"/>
    </xf>
    <xf numFmtId="0" fontId="16" fillId="0" borderId="0" xfId="1" applyFont="1" applyFill="1"/>
    <xf numFmtId="0" fontId="18" fillId="0" borderId="0" xfId="1" applyFont="1" applyFill="1"/>
    <xf numFmtId="0" fontId="17" fillId="0" borderId="4" xfId="1" applyFont="1" applyFill="1" applyBorder="1"/>
    <xf numFmtId="0" fontId="17" fillId="0" borderId="1" xfId="1" applyFont="1" applyFill="1" applyBorder="1" applyAlignment="1">
      <alignment horizontal="center"/>
    </xf>
    <xf numFmtId="0" fontId="17" fillId="0" borderId="10" xfId="1" applyFont="1" applyFill="1" applyBorder="1" applyAlignment="1">
      <alignment horizontal="center"/>
    </xf>
    <xf numFmtId="0" fontId="18" fillId="0" borderId="0" xfId="1" applyFont="1"/>
    <xf numFmtId="0" fontId="16" fillId="0" borderId="0" xfId="1" applyFont="1" applyFill="1" applyBorder="1"/>
    <xf numFmtId="0" fontId="16" fillId="0" borderId="0" xfId="1" applyFont="1" applyFill="1" applyBorder="1" applyAlignment="1">
      <alignment horizontal="center"/>
    </xf>
    <xf numFmtId="0" fontId="17" fillId="0" borderId="0" xfId="1" applyFont="1" applyAlignment="1"/>
    <xf numFmtId="0" fontId="19" fillId="0" borderId="0" xfId="1" applyFont="1"/>
    <xf numFmtId="0" fontId="17" fillId="0" borderId="5" xfId="1" applyFont="1" applyFill="1" applyBorder="1" applyAlignment="1">
      <alignment horizontal="center"/>
    </xf>
    <xf numFmtId="0" fontId="17" fillId="0" borderId="6" xfId="1" applyFont="1" applyFill="1" applyBorder="1" applyAlignment="1">
      <alignment horizontal="center"/>
    </xf>
    <xf numFmtId="0" fontId="17" fillId="0" borderId="7" xfId="1" applyFont="1" applyFill="1" applyBorder="1" applyAlignment="1">
      <alignment horizontal="center"/>
    </xf>
    <xf numFmtId="0" fontId="17" fillId="0" borderId="8" xfId="1" applyFont="1" applyFill="1" applyBorder="1" applyAlignment="1">
      <alignment horizontal="center"/>
    </xf>
    <xf numFmtId="0" fontId="17" fillId="0" borderId="9" xfId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0" fillId="0" borderId="1" xfId="0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ill="1" applyBorder="1" applyAlignment="1"/>
    <xf numFmtId="0" fontId="0" fillId="2" borderId="1" xfId="0" applyFill="1" applyBorder="1"/>
    <xf numFmtId="0" fontId="4" fillId="0" borderId="3" xfId="0" applyFont="1" applyFill="1" applyBorder="1" applyAlignment="1">
      <alignment wrapText="1"/>
    </xf>
    <xf numFmtId="0" fontId="0" fillId="0" borderId="3" xfId="0" applyBorder="1" applyAlignment="1"/>
    <xf numFmtId="0" fontId="13" fillId="0" borderId="3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0" fillId="0" borderId="2" xfId="0" applyBorder="1" applyAlignment="1"/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2" fillId="2" borderId="0" xfId="0" applyFont="1" applyFill="1" applyAlignment="1">
      <alignment horizontal="left"/>
    </xf>
    <xf numFmtId="0" fontId="16" fillId="2" borderId="1" xfId="1" applyFont="1" applyFill="1" applyBorder="1"/>
    <xf numFmtId="0" fontId="16" fillId="2" borderId="1" xfId="1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0" fontId="13" fillId="6" borderId="1" xfId="0" applyFont="1" applyFill="1" applyBorder="1" applyAlignment="1">
      <alignment horizontal="left" wrapText="1"/>
    </xf>
    <xf numFmtId="0" fontId="13" fillId="7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7" fillId="0" borderId="0" xfId="1" applyFont="1" applyAlignment="1">
      <alignment horizontal="center"/>
    </xf>
    <xf numFmtId="0" fontId="17" fillId="0" borderId="0" xfId="1" quotePrefix="1" applyFont="1" applyAlignment="1">
      <alignment horizontal="center"/>
    </xf>
    <xf numFmtId="0" fontId="12" fillId="0" borderId="0" xfId="0" applyFont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vertical="center"/>
    </xf>
  </cellXfs>
  <cellStyles count="2">
    <cellStyle name="Normal" xfId="0" builtinId="0"/>
    <cellStyle name="Normal 2" xfId="1" xr:uid="{54F320E5-C91C-4E19-B893-4BA955335E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arselsl.qc.ca/coord_ecoles-sec/LOGO_EQUIPES/des-sources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http://www.arselsl.qc.ca/coord_ecoles-sec/LOGO_EQUIPES/des-sources.png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1</xdr:row>
      <xdr:rowOff>41469</xdr:rowOff>
    </xdr:from>
    <xdr:to>
      <xdr:col>3</xdr:col>
      <xdr:colOff>27761</xdr:colOff>
      <xdr:row>4</xdr:row>
      <xdr:rowOff>66675</xdr:rowOff>
    </xdr:to>
    <xdr:pic>
      <xdr:nvPicPr>
        <xdr:cNvPr id="2" name="Picture 11" descr="SIGNATURE-RSEQ-LSL-CMYK-LR">
          <a:extLst>
            <a:ext uri="{FF2B5EF4-FFF2-40B4-BE49-F238E27FC236}">
              <a16:creationId xmlns:a16="http://schemas.microsoft.com/office/drawing/2014/main" id="{93384515-1F08-477D-BA5A-F0DEE78D5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365319"/>
          <a:ext cx="1370787" cy="558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783754</xdr:colOff>
      <xdr:row>1</xdr:row>
      <xdr:rowOff>47625</xdr:rowOff>
    </xdr:from>
    <xdr:to>
      <xdr:col>8</xdr:col>
      <xdr:colOff>342901</xdr:colOff>
      <xdr:row>6</xdr:row>
      <xdr:rowOff>19050</xdr:rowOff>
    </xdr:to>
    <xdr:pic>
      <xdr:nvPicPr>
        <xdr:cNvPr id="3" name="Image 3" descr="http://www.arselsl.qc.ca/coord_ecoles-sec/LOGO_EQUIPES/des-sources.png">
          <a:extLst>
            <a:ext uri="{FF2B5EF4-FFF2-40B4-BE49-F238E27FC236}">
              <a16:creationId xmlns:a16="http://schemas.microsoft.com/office/drawing/2014/main" id="{7CEA0698-DA45-4A6C-87BC-C17037A77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2854" y="209550"/>
          <a:ext cx="1111722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57149</xdr:colOff>
      <xdr:row>1</xdr:row>
      <xdr:rowOff>41469</xdr:rowOff>
    </xdr:from>
    <xdr:to>
      <xdr:col>3</xdr:col>
      <xdr:colOff>27761</xdr:colOff>
      <xdr:row>4</xdr:row>
      <xdr:rowOff>66675</xdr:rowOff>
    </xdr:to>
    <xdr:pic>
      <xdr:nvPicPr>
        <xdr:cNvPr id="4" name="Picture 11" descr="SIGNATURE-RSEQ-LSL-CMYK-LR">
          <a:extLst>
            <a:ext uri="{FF2B5EF4-FFF2-40B4-BE49-F238E27FC236}">
              <a16:creationId xmlns:a16="http://schemas.microsoft.com/office/drawing/2014/main" id="{26865A07-2128-405D-94DB-D98DACD86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203394"/>
          <a:ext cx="1370787" cy="558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783754</xdr:colOff>
      <xdr:row>1</xdr:row>
      <xdr:rowOff>47625</xdr:rowOff>
    </xdr:from>
    <xdr:to>
      <xdr:col>8</xdr:col>
      <xdr:colOff>342901</xdr:colOff>
      <xdr:row>6</xdr:row>
      <xdr:rowOff>19050</xdr:rowOff>
    </xdr:to>
    <xdr:pic>
      <xdr:nvPicPr>
        <xdr:cNvPr id="5" name="Image 3" descr="http://www.arselsl.qc.ca/coord_ecoles-sec/LOGO_EQUIPES/des-sources.png">
          <a:extLst>
            <a:ext uri="{FF2B5EF4-FFF2-40B4-BE49-F238E27FC236}">
              <a16:creationId xmlns:a16="http://schemas.microsoft.com/office/drawing/2014/main" id="{00396AF5-CC80-499E-98EF-DDE01FAF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2854" y="209550"/>
          <a:ext cx="1111722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171449</xdr:rowOff>
    </xdr:from>
    <xdr:to>
      <xdr:col>1</xdr:col>
      <xdr:colOff>1598311</xdr:colOff>
      <xdr:row>4</xdr:row>
      <xdr:rowOff>76200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51532FF7-E248-4F6B-AB2D-DD79319F2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49"/>
          <a:ext cx="1598311" cy="666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2</xdr:row>
      <xdr:rowOff>57151</xdr:rowOff>
    </xdr:from>
    <xdr:to>
      <xdr:col>3</xdr:col>
      <xdr:colOff>200025</xdr:colOff>
      <xdr:row>6</xdr:row>
      <xdr:rowOff>19882</xdr:rowOff>
    </xdr:to>
    <xdr:pic>
      <xdr:nvPicPr>
        <xdr:cNvPr id="2" name="Picture 11" descr="SIGNATURE-RSEQ-LSL-CMYK-LR">
          <a:extLst>
            <a:ext uri="{FF2B5EF4-FFF2-40B4-BE49-F238E27FC236}">
              <a16:creationId xmlns:a16="http://schemas.microsoft.com/office/drawing/2014/main" id="{FF334BB2-7E8A-4575-9D8E-2E5AA867C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381001"/>
          <a:ext cx="1352551" cy="658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933450</xdr:colOff>
      <xdr:row>1</xdr:row>
      <xdr:rowOff>129619</xdr:rowOff>
    </xdr:from>
    <xdr:to>
      <xdr:col>8</xdr:col>
      <xdr:colOff>219866</xdr:colOff>
      <xdr:row>6</xdr:row>
      <xdr:rowOff>76200</xdr:rowOff>
    </xdr:to>
    <xdr:pic>
      <xdr:nvPicPr>
        <xdr:cNvPr id="3" name="Image 3" descr="http://www.arselsl.qc.ca/coord_ecoles-sec/LOGO_EQUIPES/des-sources.png">
          <a:extLst>
            <a:ext uri="{FF2B5EF4-FFF2-40B4-BE49-F238E27FC236}">
              <a16:creationId xmlns:a16="http://schemas.microsoft.com/office/drawing/2014/main" id="{DCCC8A42-0BFC-428B-B3B5-8028844F2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91544"/>
          <a:ext cx="905666" cy="80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1</xdr:row>
      <xdr:rowOff>171450</xdr:rowOff>
    </xdr:from>
    <xdr:to>
      <xdr:col>1</xdr:col>
      <xdr:colOff>1981200</xdr:colOff>
      <xdr:row>4</xdr:row>
      <xdr:rowOff>148425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36371920-114A-4F75-A11A-5A0244EE0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361950"/>
          <a:ext cx="1771649" cy="54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3D15-917F-40CE-A028-08453DB57F27}">
  <dimension ref="A1:I25"/>
  <sheetViews>
    <sheetView tabSelected="1" workbookViewId="0">
      <selection activeCell="G5" sqref="G5"/>
    </sheetView>
  </sheetViews>
  <sheetFormatPr baseColWidth="10" defaultRowHeight="12.75" x14ac:dyDescent="0.25"/>
  <cols>
    <col min="1" max="1" width="8.140625" style="1" customWidth="1"/>
    <col min="2" max="2" width="5.7109375" style="1" customWidth="1"/>
    <col min="3" max="3" width="7.140625" style="1" customWidth="1"/>
    <col min="4" max="4" width="5.5703125" style="2" customWidth="1"/>
    <col min="5" max="5" width="23.28515625" style="2" bestFit="1" customWidth="1"/>
    <col min="6" max="6" width="7" style="1" customWidth="1"/>
    <col min="7" max="7" width="6.5703125" style="3" customWidth="1"/>
    <col min="8" max="8" width="23.28515625" style="1" bestFit="1" customWidth="1"/>
    <col min="9" max="9" width="7.28515625" style="1" bestFit="1" customWidth="1"/>
    <col min="10" max="210" width="11.42578125" style="1"/>
    <col min="211" max="211" width="8.85546875" style="1" bestFit="1" customWidth="1"/>
    <col min="212" max="212" width="8.28515625" style="1" bestFit="1" customWidth="1"/>
    <col min="213" max="213" width="12.28515625" style="1" bestFit="1" customWidth="1"/>
    <col min="214" max="214" width="25.42578125" style="1" bestFit="1" customWidth="1"/>
    <col min="215" max="216" width="5.7109375" style="1" customWidth="1"/>
    <col min="217" max="217" width="28.85546875" style="1" bestFit="1" customWidth="1"/>
    <col min="218" max="466" width="11.42578125" style="1"/>
    <col min="467" max="467" width="8.85546875" style="1" bestFit="1" customWidth="1"/>
    <col min="468" max="468" width="8.28515625" style="1" bestFit="1" customWidth="1"/>
    <col min="469" max="469" width="12.28515625" style="1" bestFit="1" customWidth="1"/>
    <col min="470" max="470" width="25.42578125" style="1" bestFit="1" customWidth="1"/>
    <col min="471" max="472" width="5.7109375" style="1" customWidth="1"/>
    <col min="473" max="473" width="28.85546875" style="1" bestFit="1" customWidth="1"/>
    <col min="474" max="722" width="11.42578125" style="1"/>
    <col min="723" max="723" width="8.85546875" style="1" bestFit="1" customWidth="1"/>
    <col min="724" max="724" width="8.28515625" style="1" bestFit="1" customWidth="1"/>
    <col min="725" max="725" width="12.28515625" style="1" bestFit="1" customWidth="1"/>
    <col min="726" max="726" width="25.42578125" style="1" bestFit="1" customWidth="1"/>
    <col min="727" max="728" width="5.7109375" style="1" customWidth="1"/>
    <col min="729" max="729" width="28.85546875" style="1" bestFit="1" customWidth="1"/>
    <col min="730" max="978" width="11.42578125" style="1"/>
    <col min="979" max="979" width="8.85546875" style="1" bestFit="1" customWidth="1"/>
    <col min="980" max="980" width="8.28515625" style="1" bestFit="1" customWidth="1"/>
    <col min="981" max="981" width="12.28515625" style="1" bestFit="1" customWidth="1"/>
    <col min="982" max="982" width="25.42578125" style="1" bestFit="1" customWidth="1"/>
    <col min="983" max="984" width="5.7109375" style="1" customWidth="1"/>
    <col min="985" max="985" width="28.85546875" style="1" bestFit="1" customWidth="1"/>
    <col min="986" max="1234" width="11.42578125" style="1"/>
    <col min="1235" max="1235" width="8.85546875" style="1" bestFit="1" customWidth="1"/>
    <col min="1236" max="1236" width="8.28515625" style="1" bestFit="1" customWidth="1"/>
    <col min="1237" max="1237" width="12.28515625" style="1" bestFit="1" customWidth="1"/>
    <col min="1238" max="1238" width="25.42578125" style="1" bestFit="1" customWidth="1"/>
    <col min="1239" max="1240" width="5.7109375" style="1" customWidth="1"/>
    <col min="1241" max="1241" width="28.85546875" style="1" bestFit="1" customWidth="1"/>
    <col min="1242" max="1490" width="11.42578125" style="1"/>
    <col min="1491" max="1491" width="8.85546875" style="1" bestFit="1" customWidth="1"/>
    <col min="1492" max="1492" width="8.28515625" style="1" bestFit="1" customWidth="1"/>
    <col min="1493" max="1493" width="12.28515625" style="1" bestFit="1" customWidth="1"/>
    <col min="1494" max="1494" width="25.42578125" style="1" bestFit="1" customWidth="1"/>
    <col min="1495" max="1496" width="5.7109375" style="1" customWidth="1"/>
    <col min="1497" max="1497" width="28.85546875" style="1" bestFit="1" customWidth="1"/>
    <col min="1498" max="1746" width="11.42578125" style="1"/>
    <col min="1747" max="1747" width="8.85546875" style="1" bestFit="1" customWidth="1"/>
    <col min="1748" max="1748" width="8.28515625" style="1" bestFit="1" customWidth="1"/>
    <col min="1749" max="1749" width="12.28515625" style="1" bestFit="1" customWidth="1"/>
    <col min="1750" max="1750" width="25.42578125" style="1" bestFit="1" customWidth="1"/>
    <col min="1751" max="1752" width="5.7109375" style="1" customWidth="1"/>
    <col min="1753" max="1753" width="28.85546875" style="1" bestFit="1" customWidth="1"/>
    <col min="1754" max="2002" width="11.42578125" style="1"/>
    <col min="2003" max="2003" width="8.85546875" style="1" bestFit="1" customWidth="1"/>
    <col min="2004" max="2004" width="8.28515625" style="1" bestFit="1" customWidth="1"/>
    <col min="2005" max="2005" width="12.28515625" style="1" bestFit="1" customWidth="1"/>
    <col min="2006" max="2006" width="25.42578125" style="1" bestFit="1" customWidth="1"/>
    <col min="2007" max="2008" width="5.7109375" style="1" customWidth="1"/>
    <col min="2009" max="2009" width="28.85546875" style="1" bestFit="1" customWidth="1"/>
    <col min="2010" max="2258" width="11.42578125" style="1"/>
    <col min="2259" max="2259" width="8.85546875" style="1" bestFit="1" customWidth="1"/>
    <col min="2260" max="2260" width="8.28515625" style="1" bestFit="1" customWidth="1"/>
    <col min="2261" max="2261" width="12.28515625" style="1" bestFit="1" customWidth="1"/>
    <col min="2262" max="2262" width="25.42578125" style="1" bestFit="1" customWidth="1"/>
    <col min="2263" max="2264" width="5.7109375" style="1" customWidth="1"/>
    <col min="2265" max="2265" width="28.85546875" style="1" bestFit="1" customWidth="1"/>
    <col min="2266" max="2514" width="11.42578125" style="1"/>
    <col min="2515" max="2515" width="8.85546875" style="1" bestFit="1" customWidth="1"/>
    <col min="2516" max="2516" width="8.28515625" style="1" bestFit="1" customWidth="1"/>
    <col min="2517" max="2517" width="12.28515625" style="1" bestFit="1" customWidth="1"/>
    <col min="2518" max="2518" width="25.42578125" style="1" bestFit="1" customWidth="1"/>
    <col min="2519" max="2520" width="5.7109375" style="1" customWidth="1"/>
    <col min="2521" max="2521" width="28.85546875" style="1" bestFit="1" customWidth="1"/>
    <col min="2522" max="2770" width="11.42578125" style="1"/>
    <col min="2771" max="2771" width="8.85546875" style="1" bestFit="1" customWidth="1"/>
    <col min="2772" max="2772" width="8.28515625" style="1" bestFit="1" customWidth="1"/>
    <col min="2773" max="2773" width="12.28515625" style="1" bestFit="1" customWidth="1"/>
    <col min="2774" max="2774" width="25.42578125" style="1" bestFit="1" customWidth="1"/>
    <col min="2775" max="2776" width="5.7109375" style="1" customWidth="1"/>
    <col min="2777" max="2777" width="28.85546875" style="1" bestFit="1" customWidth="1"/>
    <col min="2778" max="3026" width="11.42578125" style="1"/>
    <col min="3027" max="3027" width="8.85546875" style="1" bestFit="1" customWidth="1"/>
    <col min="3028" max="3028" width="8.28515625" style="1" bestFit="1" customWidth="1"/>
    <col min="3029" max="3029" width="12.28515625" style="1" bestFit="1" customWidth="1"/>
    <col min="3030" max="3030" width="25.42578125" style="1" bestFit="1" customWidth="1"/>
    <col min="3031" max="3032" width="5.7109375" style="1" customWidth="1"/>
    <col min="3033" max="3033" width="28.85546875" style="1" bestFit="1" customWidth="1"/>
    <col min="3034" max="3282" width="11.42578125" style="1"/>
    <col min="3283" max="3283" width="8.85546875" style="1" bestFit="1" customWidth="1"/>
    <col min="3284" max="3284" width="8.28515625" style="1" bestFit="1" customWidth="1"/>
    <col min="3285" max="3285" width="12.28515625" style="1" bestFit="1" customWidth="1"/>
    <col min="3286" max="3286" width="25.42578125" style="1" bestFit="1" customWidth="1"/>
    <col min="3287" max="3288" width="5.7109375" style="1" customWidth="1"/>
    <col min="3289" max="3289" width="28.85546875" style="1" bestFit="1" customWidth="1"/>
    <col min="3290" max="3538" width="11.42578125" style="1"/>
    <col min="3539" max="3539" width="8.85546875" style="1" bestFit="1" customWidth="1"/>
    <col min="3540" max="3540" width="8.28515625" style="1" bestFit="1" customWidth="1"/>
    <col min="3541" max="3541" width="12.28515625" style="1" bestFit="1" customWidth="1"/>
    <col min="3542" max="3542" width="25.42578125" style="1" bestFit="1" customWidth="1"/>
    <col min="3543" max="3544" width="5.7109375" style="1" customWidth="1"/>
    <col min="3545" max="3545" width="28.85546875" style="1" bestFit="1" customWidth="1"/>
    <col min="3546" max="3794" width="11.42578125" style="1"/>
    <col min="3795" max="3795" width="8.85546875" style="1" bestFit="1" customWidth="1"/>
    <col min="3796" max="3796" width="8.28515625" style="1" bestFit="1" customWidth="1"/>
    <col min="3797" max="3797" width="12.28515625" style="1" bestFit="1" customWidth="1"/>
    <col min="3798" max="3798" width="25.42578125" style="1" bestFit="1" customWidth="1"/>
    <col min="3799" max="3800" width="5.7109375" style="1" customWidth="1"/>
    <col min="3801" max="3801" width="28.85546875" style="1" bestFit="1" customWidth="1"/>
    <col min="3802" max="4050" width="11.42578125" style="1"/>
    <col min="4051" max="4051" width="8.85546875" style="1" bestFit="1" customWidth="1"/>
    <col min="4052" max="4052" width="8.28515625" style="1" bestFit="1" customWidth="1"/>
    <col min="4053" max="4053" width="12.28515625" style="1" bestFit="1" customWidth="1"/>
    <col min="4054" max="4054" width="25.42578125" style="1" bestFit="1" customWidth="1"/>
    <col min="4055" max="4056" width="5.7109375" style="1" customWidth="1"/>
    <col min="4057" max="4057" width="28.85546875" style="1" bestFit="1" customWidth="1"/>
    <col min="4058" max="4306" width="11.42578125" style="1"/>
    <col min="4307" max="4307" width="8.85546875" style="1" bestFit="1" customWidth="1"/>
    <col min="4308" max="4308" width="8.28515625" style="1" bestFit="1" customWidth="1"/>
    <col min="4309" max="4309" width="12.28515625" style="1" bestFit="1" customWidth="1"/>
    <col min="4310" max="4310" width="25.42578125" style="1" bestFit="1" customWidth="1"/>
    <col min="4311" max="4312" width="5.7109375" style="1" customWidth="1"/>
    <col min="4313" max="4313" width="28.85546875" style="1" bestFit="1" customWidth="1"/>
    <col min="4314" max="4562" width="11.42578125" style="1"/>
    <col min="4563" max="4563" width="8.85546875" style="1" bestFit="1" customWidth="1"/>
    <col min="4564" max="4564" width="8.28515625" style="1" bestFit="1" customWidth="1"/>
    <col min="4565" max="4565" width="12.28515625" style="1" bestFit="1" customWidth="1"/>
    <col min="4566" max="4566" width="25.42578125" style="1" bestFit="1" customWidth="1"/>
    <col min="4567" max="4568" width="5.7109375" style="1" customWidth="1"/>
    <col min="4569" max="4569" width="28.85546875" style="1" bestFit="1" customWidth="1"/>
    <col min="4570" max="4818" width="11.42578125" style="1"/>
    <col min="4819" max="4819" width="8.85546875" style="1" bestFit="1" customWidth="1"/>
    <col min="4820" max="4820" width="8.28515625" style="1" bestFit="1" customWidth="1"/>
    <col min="4821" max="4821" width="12.28515625" style="1" bestFit="1" customWidth="1"/>
    <col min="4822" max="4822" width="25.42578125" style="1" bestFit="1" customWidth="1"/>
    <col min="4823" max="4824" width="5.7109375" style="1" customWidth="1"/>
    <col min="4825" max="4825" width="28.85546875" style="1" bestFit="1" customWidth="1"/>
    <col min="4826" max="5074" width="11.42578125" style="1"/>
    <col min="5075" max="5075" width="8.85546875" style="1" bestFit="1" customWidth="1"/>
    <col min="5076" max="5076" width="8.28515625" style="1" bestFit="1" customWidth="1"/>
    <col min="5077" max="5077" width="12.28515625" style="1" bestFit="1" customWidth="1"/>
    <col min="5078" max="5078" width="25.42578125" style="1" bestFit="1" customWidth="1"/>
    <col min="5079" max="5080" width="5.7109375" style="1" customWidth="1"/>
    <col min="5081" max="5081" width="28.85546875" style="1" bestFit="1" customWidth="1"/>
    <col min="5082" max="5330" width="11.42578125" style="1"/>
    <col min="5331" max="5331" width="8.85546875" style="1" bestFit="1" customWidth="1"/>
    <col min="5332" max="5332" width="8.28515625" style="1" bestFit="1" customWidth="1"/>
    <col min="5333" max="5333" width="12.28515625" style="1" bestFit="1" customWidth="1"/>
    <col min="5334" max="5334" width="25.42578125" style="1" bestFit="1" customWidth="1"/>
    <col min="5335" max="5336" width="5.7109375" style="1" customWidth="1"/>
    <col min="5337" max="5337" width="28.85546875" style="1" bestFit="1" customWidth="1"/>
    <col min="5338" max="5586" width="11.42578125" style="1"/>
    <col min="5587" max="5587" width="8.85546875" style="1" bestFit="1" customWidth="1"/>
    <col min="5588" max="5588" width="8.28515625" style="1" bestFit="1" customWidth="1"/>
    <col min="5589" max="5589" width="12.28515625" style="1" bestFit="1" customWidth="1"/>
    <col min="5590" max="5590" width="25.42578125" style="1" bestFit="1" customWidth="1"/>
    <col min="5591" max="5592" width="5.7109375" style="1" customWidth="1"/>
    <col min="5593" max="5593" width="28.85546875" style="1" bestFit="1" customWidth="1"/>
    <col min="5594" max="5842" width="11.42578125" style="1"/>
    <col min="5843" max="5843" width="8.85546875" style="1" bestFit="1" customWidth="1"/>
    <col min="5844" max="5844" width="8.28515625" style="1" bestFit="1" customWidth="1"/>
    <col min="5845" max="5845" width="12.28515625" style="1" bestFit="1" customWidth="1"/>
    <col min="5846" max="5846" width="25.42578125" style="1" bestFit="1" customWidth="1"/>
    <col min="5847" max="5848" width="5.7109375" style="1" customWidth="1"/>
    <col min="5849" max="5849" width="28.85546875" style="1" bestFit="1" customWidth="1"/>
    <col min="5850" max="6098" width="11.42578125" style="1"/>
    <col min="6099" max="6099" width="8.85546875" style="1" bestFit="1" customWidth="1"/>
    <col min="6100" max="6100" width="8.28515625" style="1" bestFit="1" customWidth="1"/>
    <col min="6101" max="6101" width="12.28515625" style="1" bestFit="1" customWidth="1"/>
    <col min="6102" max="6102" width="25.42578125" style="1" bestFit="1" customWidth="1"/>
    <col min="6103" max="6104" width="5.7109375" style="1" customWidth="1"/>
    <col min="6105" max="6105" width="28.85546875" style="1" bestFit="1" customWidth="1"/>
    <col min="6106" max="6354" width="11.42578125" style="1"/>
    <col min="6355" max="6355" width="8.85546875" style="1" bestFit="1" customWidth="1"/>
    <col min="6356" max="6356" width="8.28515625" style="1" bestFit="1" customWidth="1"/>
    <col min="6357" max="6357" width="12.28515625" style="1" bestFit="1" customWidth="1"/>
    <col min="6358" max="6358" width="25.42578125" style="1" bestFit="1" customWidth="1"/>
    <col min="6359" max="6360" width="5.7109375" style="1" customWidth="1"/>
    <col min="6361" max="6361" width="28.85546875" style="1" bestFit="1" customWidth="1"/>
    <col min="6362" max="6610" width="11.42578125" style="1"/>
    <col min="6611" max="6611" width="8.85546875" style="1" bestFit="1" customWidth="1"/>
    <col min="6612" max="6612" width="8.28515625" style="1" bestFit="1" customWidth="1"/>
    <col min="6613" max="6613" width="12.28515625" style="1" bestFit="1" customWidth="1"/>
    <col min="6614" max="6614" width="25.42578125" style="1" bestFit="1" customWidth="1"/>
    <col min="6615" max="6616" width="5.7109375" style="1" customWidth="1"/>
    <col min="6617" max="6617" width="28.85546875" style="1" bestFit="1" customWidth="1"/>
    <col min="6618" max="6866" width="11.42578125" style="1"/>
    <col min="6867" max="6867" width="8.85546875" style="1" bestFit="1" customWidth="1"/>
    <col min="6868" max="6868" width="8.28515625" style="1" bestFit="1" customWidth="1"/>
    <col min="6869" max="6869" width="12.28515625" style="1" bestFit="1" customWidth="1"/>
    <col min="6870" max="6870" width="25.42578125" style="1" bestFit="1" customWidth="1"/>
    <col min="6871" max="6872" width="5.7109375" style="1" customWidth="1"/>
    <col min="6873" max="6873" width="28.85546875" style="1" bestFit="1" customWidth="1"/>
    <col min="6874" max="7122" width="11.42578125" style="1"/>
    <col min="7123" max="7123" width="8.85546875" style="1" bestFit="1" customWidth="1"/>
    <col min="7124" max="7124" width="8.28515625" style="1" bestFit="1" customWidth="1"/>
    <col min="7125" max="7125" width="12.28515625" style="1" bestFit="1" customWidth="1"/>
    <col min="7126" max="7126" width="25.42578125" style="1" bestFit="1" customWidth="1"/>
    <col min="7127" max="7128" width="5.7109375" style="1" customWidth="1"/>
    <col min="7129" max="7129" width="28.85546875" style="1" bestFit="1" customWidth="1"/>
    <col min="7130" max="7378" width="11.42578125" style="1"/>
    <col min="7379" max="7379" width="8.85546875" style="1" bestFit="1" customWidth="1"/>
    <col min="7380" max="7380" width="8.28515625" style="1" bestFit="1" customWidth="1"/>
    <col min="7381" max="7381" width="12.28515625" style="1" bestFit="1" customWidth="1"/>
    <col min="7382" max="7382" width="25.42578125" style="1" bestFit="1" customWidth="1"/>
    <col min="7383" max="7384" width="5.7109375" style="1" customWidth="1"/>
    <col min="7385" max="7385" width="28.85546875" style="1" bestFit="1" customWidth="1"/>
    <col min="7386" max="7634" width="11.42578125" style="1"/>
    <col min="7635" max="7635" width="8.85546875" style="1" bestFit="1" customWidth="1"/>
    <col min="7636" max="7636" width="8.28515625" style="1" bestFit="1" customWidth="1"/>
    <col min="7637" max="7637" width="12.28515625" style="1" bestFit="1" customWidth="1"/>
    <col min="7638" max="7638" width="25.42578125" style="1" bestFit="1" customWidth="1"/>
    <col min="7639" max="7640" width="5.7109375" style="1" customWidth="1"/>
    <col min="7641" max="7641" width="28.85546875" style="1" bestFit="1" customWidth="1"/>
    <col min="7642" max="7890" width="11.42578125" style="1"/>
    <col min="7891" max="7891" width="8.85546875" style="1" bestFit="1" customWidth="1"/>
    <col min="7892" max="7892" width="8.28515625" style="1" bestFit="1" customWidth="1"/>
    <col min="7893" max="7893" width="12.28515625" style="1" bestFit="1" customWidth="1"/>
    <col min="7894" max="7894" width="25.42578125" style="1" bestFit="1" customWidth="1"/>
    <col min="7895" max="7896" width="5.7109375" style="1" customWidth="1"/>
    <col min="7897" max="7897" width="28.85546875" style="1" bestFit="1" customWidth="1"/>
    <col min="7898" max="8146" width="11.42578125" style="1"/>
    <col min="8147" max="8147" width="8.85546875" style="1" bestFit="1" customWidth="1"/>
    <col min="8148" max="8148" width="8.28515625" style="1" bestFit="1" customWidth="1"/>
    <col min="8149" max="8149" width="12.28515625" style="1" bestFit="1" customWidth="1"/>
    <col min="8150" max="8150" width="25.42578125" style="1" bestFit="1" customWidth="1"/>
    <col min="8151" max="8152" width="5.7109375" style="1" customWidth="1"/>
    <col min="8153" max="8153" width="28.85546875" style="1" bestFit="1" customWidth="1"/>
    <col min="8154" max="8402" width="11.42578125" style="1"/>
    <col min="8403" max="8403" width="8.85546875" style="1" bestFit="1" customWidth="1"/>
    <col min="8404" max="8404" width="8.28515625" style="1" bestFit="1" customWidth="1"/>
    <col min="8405" max="8405" width="12.28515625" style="1" bestFit="1" customWidth="1"/>
    <col min="8406" max="8406" width="25.42578125" style="1" bestFit="1" customWidth="1"/>
    <col min="8407" max="8408" width="5.7109375" style="1" customWidth="1"/>
    <col min="8409" max="8409" width="28.85546875" style="1" bestFit="1" customWidth="1"/>
    <col min="8410" max="8658" width="11.42578125" style="1"/>
    <col min="8659" max="8659" width="8.85546875" style="1" bestFit="1" customWidth="1"/>
    <col min="8660" max="8660" width="8.28515625" style="1" bestFit="1" customWidth="1"/>
    <col min="8661" max="8661" width="12.28515625" style="1" bestFit="1" customWidth="1"/>
    <col min="8662" max="8662" width="25.42578125" style="1" bestFit="1" customWidth="1"/>
    <col min="8663" max="8664" width="5.7109375" style="1" customWidth="1"/>
    <col min="8665" max="8665" width="28.85546875" style="1" bestFit="1" customWidth="1"/>
    <col min="8666" max="8914" width="11.42578125" style="1"/>
    <col min="8915" max="8915" width="8.85546875" style="1" bestFit="1" customWidth="1"/>
    <col min="8916" max="8916" width="8.28515625" style="1" bestFit="1" customWidth="1"/>
    <col min="8917" max="8917" width="12.28515625" style="1" bestFit="1" customWidth="1"/>
    <col min="8918" max="8918" width="25.42578125" style="1" bestFit="1" customWidth="1"/>
    <col min="8919" max="8920" width="5.7109375" style="1" customWidth="1"/>
    <col min="8921" max="8921" width="28.85546875" style="1" bestFit="1" customWidth="1"/>
    <col min="8922" max="9170" width="11.42578125" style="1"/>
    <col min="9171" max="9171" width="8.85546875" style="1" bestFit="1" customWidth="1"/>
    <col min="9172" max="9172" width="8.28515625" style="1" bestFit="1" customWidth="1"/>
    <col min="9173" max="9173" width="12.28515625" style="1" bestFit="1" customWidth="1"/>
    <col min="9174" max="9174" width="25.42578125" style="1" bestFit="1" customWidth="1"/>
    <col min="9175" max="9176" width="5.7109375" style="1" customWidth="1"/>
    <col min="9177" max="9177" width="28.85546875" style="1" bestFit="1" customWidth="1"/>
    <col min="9178" max="9426" width="11.42578125" style="1"/>
    <col min="9427" max="9427" width="8.85546875" style="1" bestFit="1" customWidth="1"/>
    <col min="9428" max="9428" width="8.28515625" style="1" bestFit="1" customWidth="1"/>
    <col min="9429" max="9429" width="12.28515625" style="1" bestFit="1" customWidth="1"/>
    <col min="9430" max="9430" width="25.42578125" style="1" bestFit="1" customWidth="1"/>
    <col min="9431" max="9432" width="5.7109375" style="1" customWidth="1"/>
    <col min="9433" max="9433" width="28.85546875" style="1" bestFit="1" customWidth="1"/>
    <col min="9434" max="9682" width="11.42578125" style="1"/>
    <col min="9683" max="9683" width="8.85546875" style="1" bestFit="1" customWidth="1"/>
    <col min="9684" max="9684" width="8.28515625" style="1" bestFit="1" customWidth="1"/>
    <col min="9685" max="9685" width="12.28515625" style="1" bestFit="1" customWidth="1"/>
    <col min="9686" max="9686" width="25.42578125" style="1" bestFit="1" customWidth="1"/>
    <col min="9687" max="9688" width="5.7109375" style="1" customWidth="1"/>
    <col min="9689" max="9689" width="28.85546875" style="1" bestFit="1" customWidth="1"/>
    <col min="9690" max="9938" width="11.42578125" style="1"/>
    <col min="9939" max="9939" width="8.85546875" style="1" bestFit="1" customWidth="1"/>
    <col min="9940" max="9940" width="8.28515625" style="1" bestFit="1" customWidth="1"/>
    <col min="9941" max="9941" width="12.28515625" style="1" bestFit="1" customWidth="1"/>
    <col min="9942" max="9942" width="25.42578125" style="1" bestFit="1" customWidth="1"/>
    <col min="9943" max="9944" width="5.7109375" style="1" customWidth="1"/>
    <col min="9945" max="9945" width="28.85546875" style="1" bestFit="1" customWidth="1"/>
    <col min="9946" max="10194" width="11.42578125" style="1"/>
    <col min="10195" max="10195" width="8.85546875" style="1" bestFit="1" customWidth="1"/>
    <col min="10196" max="10196" width="8.28515625" style="1" bestFit="1" customWidth="1"/>
    <col min="10197" max="10197" width="12.28515625" style="1" bestFit="1" customWidth="1"/>
    <col min="10198" max="10198" width="25.42578125" style="1" bestFit="1" customWidth="1"/>
    <col min="10199" max="10200" width="5.7109375" style="1" customWidth="1"/>
    <col min="10201" max="10201" width="28.85546875" style="1" bestFit="1" customWidth="1"/>
    <col min="10202" max="10450" width="11.42578125" style="1"/>
    <col min="10451" max="10451" width="8.85546875" style="1" bestFit="1" customWidth="1"/>
    <col min="10452" max="10452" width="8.28515625" style="1" bestFit="1" customWidth="1"/>
    <col min="10453" max="10453" width="12.28515625" style="1" bestFit="1" customWidth="1"/>
    <col min="10454" max="10454" width="25.42578125" style="1" bestFit="1" customWidth="1"/>
    <col min="10455" max="10456" width="5.7109375" style="1" customWidth="1"/>
    <col min="10457" max="10457" width="28.85546875" style="1" bestFit="1" customWidth="1"/>
    <col min="10458" max="10706" width="11.42578125" style="1"/>
    <col min="10707" max="10707" width="8.85546875" style="1" bestFit="1" customWidth="1"/>
    <col min="10708" max="10708" width="8.28515625" style="1" bestFit="1" customWidth="1"/>
    <col min="10709" max="10709" width="12.28515625" style="1" bestFit="1" customWidth="1"/>
    <col min="10710" max="10710" width="25.42578125" style="1" bestFit="1" customWidth="1"/>
    <col min="10711" max="10712" width="5.7109375" style="1" customWidth="1"/>
    <col min="10713" max="10713" width="28.85546875" style="1" bestFit="1" customWidth="1"/>
    <col min="10714" max="10962" width="11.42578125" style="1"/>
    <col min="10963" max="10963" width="8.85546875" style="1" bestFit="1" customWidth="1"/>
    <col min="10964" max="10964" width="8.28515625" style="1" bestFit="1" customWidth="1"/>
    <col min="10965" max="10965" width="12.28515625" style="1" bestFit="1" customWidth="1"/>
    <col min="10966" max="10966" width="25.42578125" style="1" bestFit="1" customWidth="1"/>
    <col min="10967" max="10968" width="5.7109375" style="1" customWidth="1"/>
    <col min="10969" max="10969" width="28.85546875" style="1" bestFit="1" customWidth="1"/>
    <col min="10970" max="11218" width="11.42578125" style="1"/>
    <col min="11219" max="11219" width="8.85546875" style="1" bestFit="1" customWidth="1"/>
    <col min="11220" max="11220" width="8.28515625" style="1" bestFit="1" customWidth="1"/>
    <col min="11221" max="11221" width="12.28515625" style="1" bestFit="1" customWidth="1"/>
    <col min="11222" max="11222" width="25.42578125" style="1" bestFit="1" customWidth="1"/>
    <col min="11223" max="11224" width="5.7109375" style="1" customWidth="1"/>
    <col min="11225" max="11225" width="28.85546875" style="1" bestFit="1" customWidth="1"/>
    <col min="11226" max="11474" width="11.42578125" style="1"/>
    <col min="11475" max="11475" width="8.85546875" style="1" bestFit="1" customWidth="1"/>
    <col min="11476" max="11476" width="8.28515625" style="1" bestFit="1" customWidth="1"/>
    <col min="11477" max="11477" width="12.28515625" style="1" bestFit="1" customWidth="1"/>
    <col min="11478" max="11478" width="25.42578125" style="1" bestFit="1" customWidth="1"/>
    <col min="11479" max="11480" width="5.7109375" style="1" customWidth="1"/>
    <col min="11481" max="11481" width="28.85546875" style="1" bestFit="1" customWidth="1"/>
    <col min="11482" max="11730" width="11.42578125" style="1"/>
    <col min="11731" max="11731" width="8.85546875" style="1" bestFit="1" customWidth="1"/>
    <col min="11732" max="11732" width="8.28515625" style="1" bestFit="1" customWidth="1"/>
    <col min="11733" max="11733" width="12.28515625" style="1" bestFit="1" customWidth="1"/>
    <col min="11734" max="11734" width="25.42578125" style="1" bestFit="1" customWidth="1"/>
    <col min="11735" max="11736" width="5.7109375" style="1" customWidth="1"/>
    <col min="11737" max="11737" width="28.85546875" style="1" bestFit="1" customWidth="1"/>
    <col min="11738" max="11986" width="11.42578125" style="1"/>
    <col min="11987" max="11987" width="8.85546875" style="1" bestFit="1" customWidth="1"/>
    <col min="11988" max="11988" width="8.28515625" style="1" bestFit="1" customWidth="1"/>
    <col min="11989" max="11989" width="12.28515625" style="1" bestFit="1" customWidth="1"/>
    <col min="11990" max="11990" width="25.42578125" style="1" bestFit="1" customWidth="1"/>
    <col min="11991" max="11992" width="5.7109375" style="1" customWidth="1"/>
    <col min="11993" max="11993" width="28.85546875" style="1" bestFit="1" customWidth="1"/>
    <col min="11994" max="12242" width="11.42578125" style="1"/>
    <col min="12243" max="12243" width="8.85546875" style="1" bestFit="1" customWidth="1"/>
    <col min="12244" max="12244" width="8.28515625" style="1" bestFit="1" customWidth="1"/>
    <col min="12245" max="12245" width="12.28515625" style="1" bestFit="1" customWidth="1"/>
    <col min="12246" max="12246" width="25.42578125" style="1" bestFit="1" customWidth="1"/>
    <col min="12247" max="12248" width="5.7109375" style="1" customWidth="1"/>
    <col min="12249" max="12249" width="28.85546875" style="1" bestFit="1" customWidth="1"/>
    <col min="12250" max="12498" width="11.42578125" style="1"/>
    <col min="12499" max="12499" width="8.85546875" style="1" bestFit="1" customWidth="1"/>
    <col min="12500" max="12500" width="8.28515625" style="1" bestFit="1" customWidth="1"/>
    <col min="12501" max="12501" width="12.28515625" style="1" bestFit="1" customWidth="1"/>
    <col min="12502" max="12502" width="25.42578125" style="1" bestFit="1" customWidth="1"/>
    <col min="12503" max="12504" width="5.7109375" style="1" customWidth="1"/>
    <col min="12505" max="12505" width="28.85546875" style="1" bestFit="1" customWidth="1"/>
    <col min="12506" max="12754" width="11.42578125" style="1"/>
    <col min="12755" max="12755" width="8.85546875" style="1" bestFit="1" customWidth="1"/>
    <col min="12756" max="12756" width="8.28515625" style="1" bestFit="1" customWidth="1"/>
    <col min="12757" max="12757" width="12.28515625" style="1" bestFit="1" customWidth="1"/>
    <col min="12758" max="12758" width="25.42578125" style="1" bestFit="1" customWidth="1"/>
    <col min="12759" max="12760" width="5.7109375" style="1" customWidth="1"/>
    <col min="12761" max="12761" width="28.85546875" style="1" bestFit="1" customWidth="1"/>
    <col min="12762" max="13010" width="11.42578125" style="1"/>
    <col min="13011" max="13011" width="8.85546875" style="1" bestFit="1" customWidth="1"/>
    <col min="13012" max="13012" width="8.28515625" style="1" bestFit="1" customWidth="1"/>
    <col min="13013" max="13013" width="12.28515625" style="1" bestFit="1" customWidth="1"/>
    <col min="13014" max="13014" width="25.42578125" style="1" bestFit="1" customWidth="1"/>
    <col min="13015" max="13016" width="5.7109375" style="1" customWidth="1"/>
    <col min="13017" max="13017" width="28.85546875" style="1" bestFit="1" customWidth="1"/>
    <col min="13018" max="13266" width="11.42578125" style="1"/>
    <col min="13267" max="13267" width="8.85546875" style="1" bestFit="1" customWidth="1"/>
    <col min="13268" max="13268" width="8.28515625" style="1" bestFit="1" customWidth="1"/>
    <col min="13269" max="13269" width="12.28515625" style="1" bestFit="1" customWidth="1"/>
    <col min="13270" max="13270" width="25.42578125" style="1" bestFit="1" customWidth="1"/>
    <col min="13271" max="13272" width="5.7109375" style="1" customWidth="1"/>
    <col min="13273" max="13273" width="28.85546875" style="1" bestFit="1" customWidth="1"/>
    <col min="13274" max="13522" width="11.42578125" style="1"/>
    <col min="13523" max="13523" width="8.85546875" style="1" bestFit="1" customWidth="1"/>
    <col min="13524" max="13524" width="8.28515625" style="1" bestFit="1" customWidth="1"/>
    <col min="13525" max="13525" width="12.28515625" style="1" bestFit="1" customWidth="1"/>
    <col min="13526" max="13526" width="25.42578125" style="1" bestFit="1" customWidth="1"/>
    <col min="13527" max="13528" width="5.7109375" style="1" customWidth="1"/>
    <col min="13529" max="13529" width="28.85546875" style="1" bestFit="1" customWidth="1"/>
    <col min="13530" max="13778" width="11.42578125" style="1"/>
    <col min="13779" max="13779" width="8.85546875" style="1" bestFit="1" customWidth="1"/>
    <col min="13780" max="13780" width="8.28515625" style="1" bestFit="1" customWidth="1"/>
    <col min="13781" max="13781" width="12.28515625" style="1" bestFit="1" customWidth="1"/>
    <col min="13782" max="13782" width="25.42578125" style="1" bestFit="1" customWidth="1"/>
    <col min="13783" max="13784" width="5.7109375" style="1" customWidth="1"/>
    <col min="13785" max="13785" width="28.85546875" style="1" bestFit="1" customWidth="1"/>
    <col min="13786" max="14034" width="11.42578125" style="1"/>
    <col min="14035" max="14035" width="8.85546875" style="1" bestFit="1" customWidth="1"/>
    <col min="14036" max="14036" width="8.28515625" style="1" bestFit="1" customWidth="1"/>
    <col min="14037" max="14037" width="12.28515625" style="1" bestFit="1" customWidth="1"/>
    <col min="14038" max="14038" width="25.42578125" style="1" bestFit="1" customWidth="1"/>
    <col min="14039" max="14040" width="5.7109375" style="1" customWidth="1"/>
    <col min="14041" max="14041" width="28.85546875" style="1" bestFit="1" customWidth="1"/>
    <col min="14042" max="14290" width="11.42578125" style="1"/>
    <col min="14291" max="14291" width="8.85546875" style="1" bestFit="1" customWidth="1"/>
    <col min="14292" max="14292" width="8.28515625" style="1" bestFit="1" customWidth="1"/>
    <col min="14293" max="14293" width="12.28515625" style="1" bestFit="1" customWidth="1"/>
    <col min="14294" max="14294" width="25.42578125" style="1" bestFit="1" customWidth="1"/>
    <col min="14295" max="14296" width="5.7109375" style="1" customWidth="1"/>
    <col min="14297" max="14297" width="28.85546875" style="1" bestFit="1" customWidth="1"/>
    <col min="14298" max="14546" width="11.42578125" style="1"/>
    <col min="14547" max="14547" width="8.85546875" style="1" bestFit="1" customWidth="1"/>
    <col min="14548" max="14548" width="8.28515625" style="1" bestFit="1" customWidth="1"/>
    <col min="14549" max="14549" width="12.28515625" style="1" bestFit="1" customWidth="1"/>
    <col min="14550" max="14550" width="25.42578125" style="1" bestFit="1" customWidth="1"/>
    <col min="14551" max="14552" width="5.7109375" style="1" customWidth="1"/>
    <col min="14553" max="14553" width="28.85546875" style="1" bestFit="1" customWidth="1"/>
    <col min="14554" max="14802" width="11.42578125" style="1"/>
    <col min="14803" max="14803" width="8.85546875" style="1" bestFit="1" customWidth="1"/>
    <col min="14804" max="14804" width="8.28515625" style="1" bestFit="1" customWidth="1"/>
    <col min="14805" max="14805" width="12.28515625" style="1" bestFit="1" customWidth="1"/>
    <col min="14806" max="14806" width="25.42578125" style="1" bestFit="1" customWidth="1"/>
    <col min="14807" max="14808" width="5.7109375" style="1" customWidth="1"/>
    <col min="14809" max="14809" width="28.85546875" style="1" bestFit="1" customWidth="1"/>
    <col min="14810" max="15058" width="11.42578125" style="1"/>
    <col min="15059" max="15059" width="8.85546875" style="1" bestFit="1" customWidth="1"/>
    <col min="15060" max="15060" width="8.28515625" style="1" bestFit="1" customWidth="1"/>
    <col min="15061" max="15061" width="12.28515625" style="1" bestFit="1" customWidth="1"/>
    <col min="15062" max="15062" width="25.42578125" style="1" bestFit="1" customWidth="1"/>
    <col min="15063" max="15064" width="5.7109375" style="1" customWidth="1"/>
    <col min="15065" max="15065" width="28.85546875" style="1" bestFit="1" customWidth="1"/>
    <col min="15066" max="15314" width="11.42578125" style="1"/>
    <col min="15315" max="15315" width="8.85546875" style="1" bestFit="1" customWidth="1"/>
    <col min="15316" max="15316" width="8.28515625" style="1" bestFit="1" customWidth="1"/>
    <col min="15317" max="15317" width="12.28515625" style="1" bestFit="1" customWidth="1"/>
    <col min="15318" max="15318" width="25.42578125" style="1" bestFit="1" customWidth="1"/>
    <col min="15319" max="15320" width="5.7109375" style="1" customWidth="1"/>
    <col min="15321" max="15321" width="28.85546875" style="1" bestFit="1" customWidth="1"/>
    <col min="15322" max="15570" width="11.42578125" style="1"/>
    <col min="15571" max="15571" width="8.85546875" style="1" bestFit="1" customWidth="1"/>
    <col min="15572" max="15572" width="8.28515625" style="1" bestFit="1" customWidth="1"/>
    <col min="15573" max="15573" width="12.28515625" style="1" bestFit="1" customWidth="1"/>
    <col min="15574" max="15574" width="25.42578125" style="1" bestFit="1" customWidth="1"/>
    <col min="15575" max="15576" width="5.7109375" style="1" customWidth="1"/>
    <col min="15577" max="15577" width="28.85546875" style="1" bestFit="1" customWidth="1"/>
    <col min="15578" max="15826" width="11.42578125" style="1"/>
    <col min="15827" max="15827" width="8.85546875" style="1" bestFit="1" customWidth="1"/>
    <col min="15828" max="15828" width="8.28515625" style="1" bestFit="1" customWidth="1"/>
    <col min="15829" max="15829" width="12.28515625" style="1" bestFit="1" customWidth="1"/>
    <col min="15830" max="15830" width="25.42578125" style="1" bestFit="1" customWidth="1"/>
    <col min="15831" max="15832" width="5.7109375" style="1" customWidth="1"/>
    <col min="15833" max="15833" width="28.85546875" style="1" bestFit="1" customWidth="1"/>
    <col min="15834" max="16082" width="11.42578125" style="1"/>
    <col min="16083" max="16083" width="8.85546875" style="1" bestFit="1" customWidth="1"/>
    <col min="16084" max="16084" width="8.28515625" style="1" bestFit="1" customWidth="1"/>
    <col min="16085" max="16085" width="12.28515625" style="1" bestFit="1" customWidth="1"/>
    <col min="16086" max="16086" width="25.42578125" style="1" bestFit="1" customWidth="1"/>
    <col min="16087" max="16088" width="5.7109375" style="1" customWidth="1"/>
    <col min="16089" max="16089" width="28.85546875" style="1" bestFit="1" customWidth="1"/>
    <col min="16090" max="16384" width="11.42578125" style="1"/>
  </cols>
  <sheetData>
    <row r="1" spans="1:9" s="10" customFormat="1" x14ac:dyDescent="0.25">
      <c r="D1" s="11"/>
      <c r="E1" s="11"/>
      <c r="G1" s="12"/>
    </row>
    <row r="2" spans="1:9" s="10" customFormat="1" ht="16.5" x14ac:dyDescent="0.25">
      <c r="A2" s="92" t="s">
        <v>17</v>
      </c>
      <c r="B2" s="92"/>
      <c r="C2" s="92"/>
      <c r="D2" s="92"/>
      <c r="E2" s="92"/>
      <c r="F2" s="92"/>
      <c r="G2" s="92"/>
      <c r="H2" s="92"/>
      <c r="I2" s="92"/>
    </row>
    <row r="3" spans="1:9" s="10" customFormat="1" x14ac:dyDescent="0.25">
      <c r="A3" s="93" t="s">
        <v>21</v>
      </c>
      <c r="B3" s="93"/>
      <c r="C3" s="93"/>
      <c r="D3" s="93"/>
      <c r="E3" s="93"/>
      <c r="F3" s="93"/>
      <c r="G3" s="93"/>
      <c r="H3" s="93"/>
      <c r="I3" s="93"/>
    </row>
    <row r="4" spans="1:9" s="10" customFormat="1" x14ac:dyDescent="0.25">
      <c r="A4" s="94" t="s">
        <v>20</v>
      </c>
      <c r="B4" s="94"/>
      <c r="C4" s="94"/>
      <c r="D4" s="94"/>
      <c r="E4" s="94"/>
      <c r="F4" s="94"/>
      <c r="G4" s="94"/>
      <c r="H4" s="94"/>
      <c r="I4" s="94"/>
    </row>
    <row r="5" spans="1:9" customFormat="1" ht="15" x14ac:dyDescent="0.25"/>
    <row r="6" spans="1:9" customFormat="1" ht="15" x14ac:dyDescent="0.25"/>
    <row r="7" spans="1:9" customFormat="1" ht="15" x14ac:dyDescent="0.25">
      <c r="A7" s="91" t="s">
        <v>104</v>
      </c>
      <c r="B7" s="91"/>
      <c r="C7" s="84" t="s">
        <v>114</v>
      </c>
    </row>
    <row r="8" spans="1:9" customFormat="1" ht="15" x14ac:dyDescent="0.25">
      <c r="A8" s="14" t="s">
        <v>0</v>
      </c>
      <c r="B8" s="14" t="s">
        <v>24</v>
      </c>
      <c r="C8" s="14" t="s">
        <v>25</v>
      </c>
      <c r="D8" s="14" t="s">
        <v>26</v>
      </c>
      <c r="E8" s="14" t="s">
        <v>1</v>
      </c>
      <c r="F8" s="14" t="s">
        <v>27</v>
      </c>
      <c r="G8" s="14" t="s">
        <v>27</v>
      </c>
      <c r="H8" s="14" t="s">
        <v>2</v>
      </c>
      <c r="I8" s="14" t="s">
        <v>28</v>
      </c>
    </row>
    <row r="9" spans="1:9" ht="15" x14ac:dyDescent="0.25">
      <c r="A9" s="50" t="s">
        <v>15</v>
      </c>
      <c r="B9" s="50" t="s">
        <v>29</v>
      </c>
      <c r="C9" s="50">
        <v>201</v>
      </c>
      <c r="D9" s="51" t="s">
        <v>13</v>
      </c>
      <c r="E9" s="53" t="s">
        <v>41</v>
      </c>
      <c r="F9" s="53">
        <v>3</v>
      </c>
      <c r="G9" s="53">
        <v>1</v>
      </c>
      <c r="H9" s="53" t="s">
        <v>40</v>
      </c>
      <c r="I9" s="8">
        <v>1</v>
      </c>
    </row>
    <row r="10" spans="1:9" ht="15" x14ac:dyDescent="0.25">
      <c r="A10" s="50" t="s">
        <v>15</v>
      </c>
      <c r="B10" s="50" t="s">
        <v>29</v>
      </c>
      <c r="C10" s="50">
        <v>202</v>
      </c>
      <c r="D10" s="51" t="s">
        <v>13</v>
      </c>
      <c r="E10" s="53" t="s">
        <v>37</v>
      </c>
      <c r="F10" s="53">
        <v>4</v>
      </c>
      <c r="G10" s="53">
        <v>2</v>
      </c>
      <c r="H10" s="53" t="s">
        <v>38</v>
      </c>
      <c r="I10" s="8">
        <v>2</v>
      </c>
    </row>
    <row r="11" spans="1:9" ht="15" x14ac:dyDescent="0.25">
      <c r="A11" s="50" t="s">
        <v>16</v>
      </c>
      <c r="B11" s="50" t="s">
        <v>29</v>
      </c>
      <c r="C11" s="50">
        <v>203</v>
      </c>
      <c r="D11" s="51" t="s">
        <v>14</v>
      </c>
      <c r="E11" s="53" t="s">
        <v>43</v>
      </c>
      <c r="F11" s="53">
        <v>1</v>
      </c>
      <c r="G11" s="53">
        <v>2</v>
      </c>
      <c r="H11" s="53" t="s">
        <v>36</v>
      </c>
      <c r="I11" s="8">
        <v>1</v>
      </c>
    </row>
    <row r="12" spans="1:9" ht="15" x14ac:dyDescent="0.25">
      <c r="A12" s="50" t="s">
        <v>16</v>
      </c>
      <c r="B12" s="50" t="s">
        <v>29</v>
      </c>
      <c r="C12" s="50">
        <v>204</v>
      </c>
      <c r="D12" s="51" t="s">
        <v>14</v>
      </c>
      <c r="E12" s="53" t="s">
        <v>44</v>
      </c>
      <c r="F12" s="53">
        <v>6</v>
      </c>
      <c r="G12" s="53">
        <v>0</v>
      </c>
      <c r="H12" s="53" t="s">
        <v>39</v>
      </c>
      <c r="I12" s="8">
        <v>2</v>
      </c>
    </row>
    <row r="13" spans="1:9" ht="15" x14ac:dyDescent="0.25">
      <c r="A13" s="50" t="s">
        <v>3</v>
      </c>
      <c r="B13" s="50" t="s">
        <v>29</v>
      </c>
      <c r="C13" s="50">
        <v>205</v>
      </c>
      <c r="D13" s="51" t="s">
        <v>13</v>
      </c>
      <c r="E13" s="53" t="s">
        <v>38</v>
      </c>
      <c r="F13" s="53">
        <v>3</v>
      </c>
      <c r="G13" s="53">
        <v>0</v>
      </c>
      <c r="H13" s="53" t="s">
        <v>41</v>
      </c>
      <c r="I13" s="8">
        <v>1</v>
      </c>
    </row>
    <row r="14" spans="1:9" ht="15" x14ac:dyDescent="0.25">
      <c r="A14" s="50" t="s">
        <v>3</v>
      </c>
      <c r="B14" s="50" t="s">
        <v>29</v>
      </c>
      <c r="C14" s="50">
        <v>206</v>
      </c>
      <c r="D14" s="51" t="s">
        <v>13</v>
      </c>
      <c r="E14" s="53" t="s">
        <v>40</v>
      </c>
      <c r="F14" s="53">
        <v>3</v>
      </c>
      <c r="G14" s="53">
        <v>5</v>
      </c>
      <c r="H14" s="53" t="s">
        <v>37</v>
      </c>
      <c r="I14" s="8">
        <v>2</v>
      </c>
    </row>
    <row r="15" spans="1:9" ht="15" x14ac:dyDescent="0.25">
      <c r="A15" s="50" t="s">
        <v>4</v>
      </c>
      <c r="B15" s="50" t="s">
        <v>29</v>
      </c>
      <c r="C15" s="50">
        <v>207</v>
      </c>
      <c r="D15" s="51" t="s">
        <v>14</v>
      </c>
      <c r="E15" s="53" t="s">
        <v>36</v>
      </c>
      <c r="F15" s="53">
        <v>4</v>
      </c>
      <c r="G15" s="53">
        <v>2</v>
      </c>
      <c r="H15" s="53" t="s">
        <v>39</v>
      </c>
      <c r="I15" s="8">
        <v>2</v>
      </c>
    </row>
    <row r="16" spans="1:9" ht="15" x14ac:dyDescent="0.25">
      <c r="A16" s="50" t="s">
        <v>4</v>
      </c>
      <c r="B16" s="50" t="s">
        <v>29</v>
      </c>
      <c r="C16" s="50">
        <v>208</v>
      </c>
      <c r="D16" s="51" t="s">
        <v>14</v>
      </c>
      <c r="E16" s="53" t="s">
        <v>43</v>
      </c>
      <c r="F16" s="53">
        <v>2</v>
      </c>
      <c r="G16" s="53">
        <v>2</v>
      </c>
      <c r="H16" s="53" t="s">
        <v>44</v>
      </c>
      <c r="I16" s="8">
        <v>1</v>
      </c>
    </row>
    <row r="17" spans="1:9" ht="15" x14ac:dyDescent="0.25">
      <c r="A17" s="50" t="s">
        <v>83</v>
      </c>
      <c r="B17" s="50" t="s">
        <v>29</v>
      </c>
      <c r="C17" s="50">
        <v>209</v>
      </c>
      <c r="D17" s="51" t="s">
        <v>13</v>
      </c>
      <c r="E17" s="53" t="s">
        <v>41</v>
      </c>
      <c r="F17" s="53">
        <v>2</v>
      </c>
      <c r="G17" s="53">
        <v>2</v>
      </c>
      <c r="H17" s="53" t="s">
        <v>37</v>
      </c>
      <c r="I17" s="8">
        <v>2</v>
      </c>
    </row>
    <row r="18" spans="1:9" ht="15" x14ac:dyDescent="0.25">
      <c r="A18" s="50" t="s">
        <v>83</v>
      </c>
      <c r="B18" s="50" t="s">
        <v>29</v>
      </c>
      <c r="C18" s="50">
        <v>210</v>
      </c>
      <c r="D18" s="51" t="s">
        <v>14</v>
      </c>
      <c r="E18" s="53" t="s">
        <v>44</v>
      </c>
      <c r="F18" s="53">
        <v>8</v>
      </c>
      <c r="G18" s="53">
        <v>1</v>
      </c>
      <c r="H18" s="53" t="s">
        <v>36</v>
      </c>
      <c r="I18" s="8">
        <v>1</v>
      </c>
    </row>
    <row r="19" spans="1:9" ht="15" x14ac:dyDescent="0.25">
      <c r="A19" s="50" t="s">
        <v>67</v>
      </c>
      <c r="B19" s="50" t="s">
        <v>29</v>
      </c>
      <c r="C19" s="50">
        <v>211</v>
      </c>
      <c r="D19" s="51" t="s">
        <v>13</v>
      </c>
      <c r="E19" s="53" t="s">
        <v>38</v>
      </c>
      <c r="F19" s="53">
        <v>5</v>
      </c>
      <c r="G19" s="53">
        <v>0</v>
      </c>
      <c r="H19" s="53" t="s">
        <v>40</v>
      </c>
      <c r="I19" s="8">
        <v>2</v>
      </c>
    </row>
    <row r="20" spans="1:9" ht="15.75" thickBot="1" x14ac:dyDescent="0.3">
      <c r="A20" s="79" t="s">
        <v>67</v>
      </c>
      <c r="B20" s="79" t="s">
        <v>29</v>
      </c>
      <c r="C20" s="79">
        <v>212</v>
      </c>
      <c r="D20" s="80" t="s">
        <v>14</v>
      </c>
      <c r="E20" s="66" t="s">
        <v>39</v>
      </c>
      <c r="F20" s="66">
        <v>0</v>
      </c>
      <c r="G20" s="66">
        <v>5</v>
      </c>
      <c r="H20" s="66" t="s">
        <v>43</v>
      </c>
      <c r="I20" s="81">
        <v>1</v>
      </c>
    </row>
    <row r="21" spans="1:9" ht="17.25" x14ac:dyDescent="0.25">
      <c r="A21" s="74" t="s">
        <v>82</v>
      </c>
      <c r="B21" s="74" t="s">
        <v>29</v>
      </c>
      <c r="C21" s="74" t="s">
        <v>8</v>
      </c>
      <c r="D21" s="75"/>
      <c r="E21" s="76" t="s">
        <v>108</v>
      </c>
      <c r="F21" s="77">
        <v>1</v>
      </c>
      <c r="G21" s="78">
        <v>3</v>
      </c>
      <c r="H21" s="76" t="s">
        <v>106</v>
      </c>
      <c r="I21" s="77">
        <v>1</v>
      </c>
    </row>
    <row r="22" spans="1:9" ht="17.25" x14ac:dyDescent="0.25">
      <c r="A22" s="6" t="s">
        <v>82</v>
      </c>
      <c r="B22" s="50" t="s">
        <v>29</v>
      </c>
      <c r="C22" s="50" t="s">
        <v>9</v>
      </c>
      <c r="D22" s="5"/>
      <c r="E22" s="7" t="s">
        <v>107</v>
      </c>
      <c r="F22" s="8">
        <v>3</v>
      </c>
      <c r="G22" s="8">
        <v>2</v>
      </c>
      <c r="H22" s="7" t="s">
        <v>105</v>
      </c>
      <c r="I22" s="8">
        <v>2</v>
      </c>
    </row>
    <row r="23" spans="1:9" ht="15" x14ac:dyDescent="0.25">
      <c r="A23" s="8" t="s">
        <v>64</v>
      </c>
      <c r="B23" s="50" t="s">
        <v>29</v>
      </c>
      <c r="C23" s="50" t="s">
        <v>80</v>
      </c>
      <c r="D23" s="5"/>
      <c r="E23" s="102" t="s">
        <v>109</v>
      </c>
      <c r="F23" s="8">
        <v>7</v>
      </c>
      <c r="G23" s="8">
        <v>2</v>
      </c>
      <c r="H23" s="7" t="s">
        <v>110</v>
      </c>
      <c r="I23" s="8">
        <v>1</v>
      </c>
    </row>
    <row r="24" spans="1:9" ht="15" x14ac:dyDescent="0.25">
      <c r="A24" s="8" t="s">
        <v>64</v>
      </c>
      <c r="B24" s="4" t="s">
        <v>29</v>
      </c>
      <c r="C24" s="6" t="s">
        <v>81</v>
      </c>
      <c r="D24" s="5"/>
      <c r="E24" s="101" t="s">
        <v>111</v>
      </c>
      <c r="F24" s="8">
        <v>7</v>
      </c>
      <c r="G24" s="8">
        <v>4</v>
      </c>
      <c r="H24" s="103" t="s">
        <v>112</v>
      </c>
      <c r="I24" s="8">
        <v>2</v>
      </c>
    </row>
    <row r="25" spans="1:9" ht="15" x14ac:dyDescent="0.25">
      <c r="A25" s="90" t="s">
        <v>66</v>
      </c>
      <c r="B25" s="52"/>
      <c r="C25" s="95" t="s">
        <v>12</v>
      </c>
      <c r="D25" s="96"/>
      <c r="E25" s="96"/>
      <c r="F25" s="96"/>
      <c r="G25" s="96"/>
      <c r="H25" s="97"/>
      <c r="I25" s="9"/>
    </row>
  </sheetData>
  <mergeCells count="5">
    <mergeCell ref="A7:B7"/>
    <mergeCell ref="A2:I2"/>
    <mergeCell ref="A3:I3"/>
    <mergeCell ref="A4:I4"/>
    <mergeCell ref="C25:H25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59CC9-2830-4CC5-A610-AF4361ADAC67}">
  <dimension ref="A1:J20"/>
  <sheetViews>
    <sheetView workbookViewId="0">
      <selection activeCell="B9" sqref="B9:J9"/>
    </sheetView>
  </sheetViews>
  <sheetFormatPr baseColWidth="10" defaultRowHeight="15" x14ac:dyDescent="0.25"/>
  <cols>
    <col min="1" max="1" width="2.85546875" customWidth="1"/>
    <col min="2" max="2" width="25.85546875" customWidth="1"/>
  </cols>
  <sheetData>
    <row r="1" spans="1:10" s="22" customFormat="1" x14ac:dyDescent="0.2">
      <c r="A1" s="21"/>
    </row>
    <row r="2" spans="1:10" s="22" customFormat="1" x14ac:dyDescent="0.2">
      <c r="A2" s="21"/>
    </row>
    <row r="3" spans="1:10" s="22" customFormat="1" x14ac:dyDescent="0.2">
      <c r="A3" s="21"/>
    </row>
    <row r="4" spans="1:10" s="22" customFormat="1" x14ac:dyDescent="0.2">
      <c r="A4" s="21"/>
      <c r="B4" s="98" t="s">
        <v>56</v>
      </c>
      <c r="C4" s="98"/>
      <c r="D4" s="98"/>
      <c r="E4" s="98"/>
      <c r="F4" s="98"/>
      <c r="G4" s="98"/>
      <c r="H4" s="98"/>
      <c r="I4" s="98"/>
      <c r="J4" s="98"/>
    </row>
    <row r="5" spans="1:10" s="22" customFormat="1" x14ac:dyDescent="0.2">
      <c r="A5" s="21"/>
      <c r="B5" s="99" t="s">
        <v>45</v>
      </c>
      <c r="C5" s="99"/>
      <c r="D5" s="99"/>
      <c r="E5" s="99"/>
      <c r="F5" s="99"/>
      <c r="G5" s="99"/>
      <c r="H5" s="99"/>
      <c r="I5" s="99"/>
      <c r="J5" s="99"/>
    </row>
    <row r="6" spans="1:10" s="22" customFormat="1" x14ac:dyDescent="0.2">
      <c r="A6" s="21"/>
    </row>
    <row r="7" spans="1:10" s="22" customFormat="1" x14ac:dyDescent="0.2">
      <c r="A7" s="21"/>
      <c r="B7" s="23" t="s">
        <v>46</v>
      </c>
      <c r="C7" s="24" t="s">
        <v>47</v>
      </c>
      <c r="D7" s="25" t="s">
        <v>48</v>
      </c>
      <c r="E7" s="26" t="s">
        <v>23</v>
      </c>
      <c r="F7" s="26" t="s">
        <v>49</v>
      </c>
      <c r="G7" s="27" t="s">
        <v>50</v>
      </c>
      <c r="H7" s="28" t="s">
        <v>51</v>
      </c>
      <c r="I7" s="29" t="s">
        <v>52</v>
      </c>
      <c r="J7" s="30" t="s">
        <v>53</v>
      </c>
    </row>
    <row r="8" spans="1:10" s="22" customFormat="1" x14ac:dyDescent="0.2">
      <c r="A8" s="21">
        <v>1</v>
      </c>
      <c r="B8" s="85" t="s">
        <v>37</v>
      </c>
      <c r="C8" s="86">
        <f>SUM(D8:G8)</f>
        <v>3</v>
      </c>
      <c r="D8" s="86">
        <f>1+1</f>
        <v>2</v>
      </c>
      <c r="E8" s="86"/>
      <c r="F8" s="86">
        <f>1</f>
        <v>1</v>
      </c>
      <c r="G8" s="86"/>
      <c r="H8" s="86">
        <f>4+5+2</f>
        <v>11</v>
      </c>
      <c r="I8" s="86">
        <f>2+3+2</f>
        <v>7</v>
      </c>
      <c r="J8" s="86">
        <f>(D8*3)+E8*0+(F8*1)</f>
        <v>7</v>
      </c>
    </row>
    <row r="9" spans="1:10" s="22" customFormat="1" x14ac:dyDescent="0.2">
      <c r="A9" s="21">
        <v>2</v>
      </c>
      <c r="B9" s="85" t="s">
        <v>38</v>
      </c>
      <c r="C9" s="86">
        <f>SUM(D9:G9)</f>
        <v>3</v>
      </c>
      <c r="D9" s="86">
        <f>1+1</f>
        <v>2</v>
      </c>
      <c r="E9" s="86">
        <f>1</f>
        <v>1</v>
      </c>
      <c r="F9" s="86"/>
      <c r="G9" s="86"/>
      <c r="H9" s="86">
        <f>2+3+5</f>
        <v>10</v>
      </c>
      <c r="I9" s="86">
        <f>4+0+1</f>
        <v>5</v>
      </c>
      <c r="J9" s="86">
        <f>(D9*3)+E9*0+(F9*1)</f>
        <v>6</v>
      </c>
    </row>
    <row r="10" spans="1:10" s="22" customFormat="1" x14ac:dyDescent="0.2">
      <c r="A10" s="21">
        <v>3</v>
      </c>
      <c r="B10" s="31" t="s">
        <v>41</v>
      </c>
      <c r="C10" s="32">
        <f>SUM(D10:G10)</f>
        <v>3</v>
      </c>
      <c r="D10" s="32">
        <f>1</f>
        <v>1</v>
      </c>
      <c r="E10" s="32">
        <f>1</f>
        <v>1</v>
      </c>
      <c r="F10" s="32">
        <f>1</f>
        <v>1</v>
      </c>
      <c r="G10" s="32"/>
      <c r="H10" s="32">
        <f>3+0+2</f>
        <v>5</v>
      </c>
      <c r="I10" s="32">
        <f>1+3+2</f>
        <v>6</v>
      </c>
      <c r="J10" s="32">
        <f>(D10*3)+E10*0+(F10*1)</f>
        <v>4</v>
      </c>
    </row>
    <row r="11" spans="1:10" s="22" customFormat="1" x14ac:dyDescent="0.2">
      <c r="A11" s="21">
        <v>4</v>
      </c>
      <c r="B11" s="31" t="s">
        <v>40</v>
      </c>
      <c r="C11" s="32">
        <f>SUM(D11:G11)</f>
        <v>3</v>
      </c>
      <c r="D11" s="32"/>
      <c r="E11" s="32">
        <f>1+1+1</f>
        <v>3</v>
      </c>
      <c r="F11" s="32"/>
      <c r="G11" s="32"/>
      <c r="H11" s="32">
        <f>1+3+1</f>
        <v>5</v>
      </c>
      <c r="I11" s="32">
        <f>3+5+5</f>
        <v>13</v>
      </c>
      <c r="J11" s="32">
        <f>(D11*3)+E11*0+(F11*1)</f>
        <v>0</v>
      </c>
    </row>
    <row r="12" spans="1:10" s="22" customFormat="1" x14ac:dyDescent="0.2">
      <c r="A12" s="21"/>
      <c r="B12" s="33"/>
      <c r="C12" s="33"/>
      <c r="D12" s="34">
        <f t="shared" ref="D12:I12" si="0">SUM(D8:D11)</f>
        <v>5</v>
      </c>
      <c r="E12" s="34">
        <f t="shared" si="0"/>
        <v>5</v>
      </c>
      <c r="F12" s="34">
        <f t="shared" si="0"/>
        <v>2</v>
      </c>
      <c r="G12" s="34">
        <f t="shared" si="0"/>
        <v>0</v>
      </c>
      <c r="H12" s="34">
        <f t="shared" si="0"/>
        <v>31</v>
      </c>
      <c r="I12" s="34">
        <f t="shared" si="0"/>
        <v>31</v>
      </c>
      <c r="J12" s="33"/>
    </row>
    <row r="13" spans="1:10" s="22" customFormat="1" x14ac:dyDescent="0.2">
      <c r="A13" s="21"/>
      <c r="B13" s="33"/>
      <c r="C13" s="33"/>
      <c r="D13" s="33"/>
      <c r="E13" s="33"/>
      <c r="F13" s="33"/>
      <c r="G13" s="33"/>
      <c r="H13" s="33"/>
      <c r="I13" s="33"/>
      <c r="J13" s="33"/>
    </row>
    <row r="14" spans="1:10" s="22" customFormat="1" x14ac:dyDescent="0.2">
      <c r="A14" s="21"/>
      <c r="B14" s="35" t="s">
        <v>55</v>
      </c>
      <c r="C14" s="36" t="s">
        <v>47</v>
      </c>
      <c r="D14" s="25" t="s">
        <v>48</v>
      </c>
      <c r="E14" s="26" t="s">
        <v>23</v>
      </c>
      <c r="F14" s="26" t="s">
        <v>49</v>
      </c>
      <c r="G14" s="27" t="s">
        <v>50</v>
      </c>
      <c r="H14" s="28" t="s">
        <v>51</v>
      </c>
      <c r="I14" s="29" t="s">
        <v>52</v>
      </c>
      <c r="J14" s="37" t="s">
        <v>53</v>
      </c>
    </row>
    <row r="15" spans="1:10" s="22" customFormat="1" x14ac:dyDescent="0.2">
      <c r="A15" s="21">
        <v>1</v>
      </c>
      <c r="B15" s="85" t="s">
        <v>44</v>
      </c>
      <c r="C15" s="86">
        <f>SUM(D15:G15)</f>
        <v>3</v>
      </c>
      <c r="D15" s="86">
        <f>1+1</f>
        <v>2</v>
      </c>
      <c r="E15" s="86"/>
      <c r="F15" s="86">
        <f>1</f>
        <v>1</v>
      </c>
      <c r="G15" s="86"/>
      <c r="H15" s="86">
        <f>6+2+8</f>
        <v>16</v>
      </c>
      <c r="I15" s="86">
        <f>0+2+1</f>
        <v>3</v>
      </c>
      <c r="J15" s="86">
        <f>(D15*3)+E15*0+(F15*1)</f>
        <v>7</v>
      </c>
    </row>
    <row r="16" spans="1:10" s="22" customFormat="1" x14ac:dyDescent="0.2">
      <c r="A16" s="21">
        <v>2</v>
      </c>
      <c r="B16" s="85" t="s">
        <v>36</v>
      </c>
      <c r="C16" s="86">
        <f>SUM(D16:G16)</f>
        <v>3</v>
      </c>
      <c r="D16" s="86">
        <f>1+1</f>
        <v>2</v>
      </c>
      <c r="E16" s="86">
        <f>1</f>
        <v>1</v>
      </c>
      <c r="F16" s="86"/>
      <c r="G16" s="86"/>
      <c r="H16" s="86">
        <f>2+4+1</f>
        <v>7</v>
      </c>
      <c r="I16" s="86">
        <f>1+2+8</f>
        <v>11</v>
      </c>
      <c r="J16" s="86">
        <f>(D16*3)+E16*0+(F16*1)</f>
        <v>6</v>
      </c>
    </row>
    <row r="17" spans="1:10" s="22" customFormat="1" x14ac:dyDescent="0.2">
      <c r="A17" s="21">
        <v>3</v>
      </c>
      <c r="B17" s="31" t="s">
        <v>43</v>
      </c>
      <c r="C17" s="32">
        <f>SUM(D17:G17)</f>
        <v>2</v>
      </c>
      <c r="D17" s="32"/>
      <c r="E17" s="32">
        <f>1</f>
        <v>1</v>
      </c>
      <c r="F17" s="32">
        <f>1</f>
        <v>1</v>
      </c>
      <c r="G17" s="32"/>
      <c r="H17" s="32">
        <f>1+2</f>
        <v>3</v>
      </c>
      <c r="I17" s="32">
        <f>2+2</f>
        <v>4</v>
      </c>
      <c r="J17" s="32">
        <f>(D17*3)+E17*0+(F17*1)</f>
        <v>1</v>
      </c>
    </row>
    <row r="18" spans="1:10" s="22" customFormat="1" x14ac:dyDescent="0.2">
      <c r="A18" s="21">
        <v>5</v>
      </c>
      <c r="B18" s="31" t="s">
        <v>39</v>
      </c>
      <c r="C18" s="32">
        <f>SUM(D18:G18)</f>
        <v>2</v>
      </c>
      <c r="D18" s="32"/>
      <c r="E18" s="32">
        <f>1+1</f>
        <v>2</v>
      </c>
      <c r="F18" s="32"/>
      <c r="G18" s="32"/>
      <c r="H18" s="32">
        <f>0+2</f>
        <v>2</v>
      </c>
      <c r="I18" s="32">
        <f>6+4</f>
        <v>10</v>
      </c>
      <c r="J18" s="32">
        <f>(D18*3)+E18*0+(F18*1)</f>
        <v>0</v>
      </c>
    </row>
    <row r="19" spans="1:10" s="22" customFormat="1" x14ac:dyDescent="0.2">
      <c r="A19" s="21"/>
      <c r="D19" s="38">
        <f t="shared" ref="D19:G19" si="1">SUM(D15:D18)</f>
        <v>4</v>
      </c>
      <c r="E19" s="38">
        <f t="shared" si="1"/>
        <v>4</v>
      </c>
      <c r="F19" s="38">
        <f t="shared" si="1"/>
        <v>2</v>
      </c>
      <c r="G19" s="38">
        <f t="shared" si="1"/>
        <v>0</v>
      </c>
      <c r="H19" s="38">
        <f>SUM(H15:H18)</f>
        <v>28</v>
      </c>
      <c r="I19" s="38">
        <f>SUM(I15:I18)</f>
        <v>28</v>
      </c>
    </row>
    <row r="20" spans="1:10" s="22" customFormat="1" x14ac:dyDescent="0.2">
      <c r="A20" s="21"/>
    </row>
  </sheetData>
  <sortState xmlns:xlrd2="http://schemas.microsoft.com/office/spreadsheetml/2017/richdata2" ref="B8:J11">
    <sortCondition descending="1" ref="J8:J11"/>
  </sortState>
  <mergeCells count="2">
    <mergeCell ref="B4:J4"/>
    <mergeCell ref="B5:J5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C9A0-0FFF-41A0-81F5-A028CA02AB68}">
  <dimension ref="A1:I42"/>
  <sheetViews>
    <sheetView workbookViewId="0">
      <selection activeCell="C8" sqref="C8"/>
    </sheetView>
  </sheetViews>
  <sheetFormatPr baseColWidth="10" defaultRowHeight="15" x14ac:dyDescent="0.25"/>
  <cols>
    <col min="1" max="1" width="6.42578125" bestFit="1" customWidth="1"/>
    <col min="2" max="2" width="6" bestFit="1" customWidth="1"/>
    <col min="3" max="3" width="7" bestFit="1" customWidth="1"/>
    <col min="4" max="4" width="5" bestFit="1" customWidth="1"/>
    <col min="5" max="5" width="26.42578125" customWidth="1"/>
    <col min="6" max="6" width="7.5703125" customWidth="1"/>
    <col min="7" max="7" width="8" customWidth="1"/>
    <col min="8" max="8" width="26" customWidth="1"/>
    <col min="9" max="9" width="7.28515625" bestFit="1" customWidth="1"/>
  </cols>
  <sheetData>
    <row r="1" spans="1:9" s="10" customFormat="1" ht="12.75" x14ac:dyDescent="0.25">
      <c r="D1" s="11"/>
      <c r="E1" s="11"/>
      <c r="G1" s="12"/>
    </row>
    <row r="2" spans="1:9" s="10" customFormat="1" ht="12.75" x14ac:dyDescent="0.25">
      <c r="D2" s="11"/>
      <c r="E2" s="11"/>
      <c r="G2" s="12"/>
    </row>
    <row r="3" spans="1:9" s="10" customFormat="1" ht="12.75" x14ac:dyDescent="0.25">
      <c r="D3" s="11"/>
      <c r="E3" s="11"/>
      <c r="G3" s="12"/>
    </row>
    <row r="4" spans="1:9" s="10" customFormat="1" ht="16.5" x14ac:dyDescent="0.25">
      <c r="A4" s="92" t="s">
        <v>17</v>
      </c>
      <c r="B4" s="92"/>
      <c r="C4" s="92"/>
      <c r="D4" s="92"/>
      <c r="E4" s="92"/>
      <c r="F4" s="92"/>
      <c r="G4" s="92"/>
      <c r="H4" s="92"/>
      <c r="I4" s="92"/>
    </row>
    <row r="5" spans="1:9" s="10" customFormat="1" ht="12.75" x14ac:dyDescent="0.25">
      <c r="A5" s="93" t="s">
        <v>18</v>
      </c>
      <c r="B5" s="93"/>
      <c r="C5" s="93"/>
      <c r="D5" s="93"/>
      <c r="E5" s="93"/>
      <c r="F5" s="93"/>
      <c r="G5" s="93"/>
      <c r="H5" s="93"/>
      <c r="I5" s="93"/>
    </row>
    <row r="6" spans="1:9" s="10" customFormat="1" ht="12.75" x14ac:dyDescent="0.25">
      <c r="A6" s="94" t="s">
        <v>19</v>
      </c>
      <c r="B6" s="94"/>
      <c r="C6" s="94"/>
      <c r="D6" s="94"/>
      <c r="E6" s="94"/>
      <c r="F6" s="94"/>
      <c r="G6" s="94"/>
      <c r="H6" s="94"/>
      <c r="I6" s="94"/>
    </row>
    <row r="8" spans="1:9" x14ac:dyDescent="0.25">
      <c r="A8" s="100" t="s">
        <v>84</v>
      </c>
      <c r="B8" s="100"/>
      <c r="C8" s="13" t="s">
        <v>103</v>
      </c>
    </row>
    <row r="9" spans="1:9" x14ac:dyDescent="0.25">
      <c r="A9" s="14" t="s">
        <v>0</v>
      </c>
      <c r="B9" s="14" t="s">
        <v>24</v>
      </c>
      <c r="C9" s="14" t="s">
        <v>25</v>
      </c>
      <c r="D9" s="14" t="s">
        <v>26</v>
      </c>
      <c r="E9" s="14" t="s">
        <v>1</v>
      </c>
      <c r="F9" s="14" t="s">
        <v>27</v>
      </c>
      <c r="G9" s="14" t="s">
        <v>27</v>
      </c>
      <c r="H9" s="14" t="s">
        <v>2</v>
      </c>
      <c r="I9" s="14" t="s">
        <v>28</v>
      </c>
    </row>
    <row r="10" spans="1:9" x14ac:dyDescent="0.25">
      <c r="A10" s="54" t="s">
        <v>15</v>
      </c>
      <c r="B10" s="54" t="s">
        <v>73</v>
      </c>
      <c r="C10" s="54">
        <v>101</v>
      </c>
      <c r="D10" s="82" t="s">
        <v>13</v>
      </c>
      <c r="E10" s="54" t="s">
        <v>37</v>
      </c>
      <c r="F10" s="54">
        <v>5</v>
      </c>
      <c r="G10" s="54">
        <v>2</v>
      </c>
      <c r="H10" s="54" t="s">
        <v>43</v>
      </c>
      <c r="I10" s="54">
        <v>1</v>
      </c>
    </row>
    <row r="11" spans="1:9" x14ac:dyDescent="0.25">
      <c r="A11" s="54" t="s">
        <v>15</v>
      </c>
      <c r="B11" s="54" t="s">
        <v>73</v>
      </c>
      <c r="C11" s="53">
        <v>102</v>
      </c>
      <c r="D11" s="82" t="s">
        <v>14</v>
      </c>
      <c r="E11" s="53" t="s">
        <v>71</v>
      </c>
      <c r="F11" s="53">
        <v>3</v>
      </c>
      <c r="G11" s="53">
        <v>1</v>
      </c>
      <c r="H11" s="53" t="s">
        <v>39</v>
      </c>
      <c r="I11" s="15">
        <v>2</v>
      </c>
    </row>
    <row r="12" spans="1:9" x14ac:dyDescent="0.25">
      <c r="A12" s="54" t="s">
        <v>16</v>
      </c>
      <c r="B12" s="54" t="s">
        <v>73</v>
      </c>
      <c r="C12" s="53">
        <v>103</v>
      </c>
      <c r="D12" s="82" t="s">
        <v>22</v>
      </c>
      <c r="E12" s="53" t="s">
        <v>36</v>
      </c>
      <c r="F12" s="53">
        <v>7</v>
      </c>
      <c r="G12" s="53">
        <v>1</v>
      </c>
      <c r="H12" s="53" t="s">
        <v>72</v>
      </c>
      <c r="I12" s="15">
        <v>1</v>
      </c>
    </row>
    <row r="13" spans="1:9" x14ac:dyDescent="0.25">
      <c r="A13" s="54" t="s">
        <v>16</v>
      </c>
      <c r="B13" s="54" t="s">
        <v>73</v>
      </c>
      <c r="C13" s="54">
        <v>104</v>
      </c>
      <c r="D13" s="82" t="s">
        <v>23</v>
      </c>
      <c r="E13" s="53" t="s">
        <v>38</v>
      </c>
      <c r="F13" s="53">
        <v>1</v>
      </c>
      <c r="G13" s="53">
        <v>2</v>
      </c>
      <c r="H13" s="53" t="s">
        <v>58</v>
      </c>
      <c r="I13" s="15">
        <v>2</v>
      </c>
    </row>
    <row r="14" spans="1:9" x14ac:dyDescent="0.25">
      <c r="A14" s="54" t="s">
        <v>3</v>
      </c>
      <c r="B14" s="54" t="s">
        <v>73</v>
      </c>
      <c r="C14" s="53">
        <v>105</v>
      </c>
      <c r="D14" s="82" t="s">
        <v>13</v>
      </c>
      <c r="E14" s="53" t="s">
        <v>70</v>
      </c>
      <c r="F14" s="53">
        <v>2</v>
      </c>
      <c r="G14" s="53">
        <v>2</v>
      </c>
      <c r="H14" s="53" t="s">
        <v>44</v>
      </c>
      <c r="I14" s="15">
        <v>1</v>
      </c>
    </row>
    <row r="15" spans="1:9" x14ac:dyDescent="0.25">
      <c r="A15" s="54" t="s">
        <v>3</v>
      </c>
      <c r="B15" s="54" t="s">
        <v>73</v>
      </c>
      <c r="C15" s="53">
        <v>106</v>
      </c>
      <c r="D15" s="82" t="s">
        <v>14</v>
      </c>
      <c r="E15" s="53" t="s">
        <v>41</v>
      </c>
      <c r="F15" s="53">
        <v>3</v>
      </c>
      <c r="G15" s="53" t="s">
        <v>85</v>
      </c>
      <c r="H15" s="53" t="s">
        <v>78</v>
      </c>
      <c r="I15" s="15">
        <v>2</v>
      </c>
    </row>
    <row r="16" spans="1:9" x14ac:dyDescent="0.25">
      <c r="A16" s="54" t="s">
        <v>4</v>
      </c>
      <c r="B16" s="54" t="s">
        <v>73</v>
      </c>
      <c r="C16" s="54">
        <v>107</v>
      </c>
      <c r="D16" s="82" t="s">
        <v>22</v>
      </c>
      <c r="E16" s="53" t="s">
        <v>42</v>
      </c>
      <c r="F16" s="53">
        <v>6</v>
      </c>
      <c r="G16" s="53">
        <v>1</v>
      </c>
      <c r="H16" s="53" t="s">
        <v>40</v>
      </c>
      <c r="I16" s="15">
        <v>1</v>
      </c>
    </row>
    <row r="17" spans="1:9" x14ac:dyDescent="0.25">
      <c r="A17" s="54" t="s">
        <v>4</v>
      </c>
      <c r="B17" s="54" t="s">
        <v>73</v>
      </c>
      <c r="C17" s="53">
        <v>108</v>
      </c>
      <c r="D17" s="82" t="s">
        <v>23</v>
      </c>
      <c r="E17" s="53" t="s">
        <v>79</v>
      </c>
      <c r="F17" s="53">
        <v>4</v>
      </c>
      <c r="G17" s="53">
        <v>3</v>
      </c>
      <c r="H17" s="53" t="s">
        <v>60</v>
      </c>
      <c r="I17" s="15">
        <v>2</v>
      </c>
    </row>
    <row r="18" spans="1:9" x14ac:dyDescent="0.25">
      <c r="A18" s="54" t="s">
        <v>5</v>
      </c>
      <c r="B18" s="54" t="s">
        <v>73</v>
      </c>
      <c r="C18" s="53">
        <v>109</v>
      </c>
      <c r="D18" s="82" t="s">
        <v>13</v>
      </c>
      <c r="E18" s="53" t="s">
        <v>44</v>
      </c>
      <c r="F18" s="53">
        <v>3</v>
      </c>
      <c r="G18" s="53">
        <v>5</v>
      </c>
      <c r="H18" s="53" t="s">
        <v>37</v>
      </c>
      <c r="I18" s="15">
        <v>1</v>
      </c>
    </row>
    <row r="19" spans="1:9" x14ac:dyDescent="0.25">
      <c r="A19" s="54" t="s">
        <v>5</v>
      </c>
      <c r="B19" s="54" t="s">
        <v>73</v>
      </c>
      <c r="C19" s="54">
        <v>110</v>
      </c>
      <c r="D19" s="82" t="s">
        <v>14</v>
      </c>
      <c r="E19" s="53" t="s">
        <v>78</v>
      </c>
      <c r="F19" s="53" t="s">
        <v>85</v>
      </c>
      <c r="G19" s="53">
        <v>3</v>
      </c>
      <c r="H19" s="53" t="s">
        <v>71</v>
      </c>
      <c r="I19" s="15">
        <v>2</v>
      </c>
    </row>
    <row r="20" spans="1:9" x14ac:dyDescent="0.25">
      <c r="A20" s="54" t="s">
        <v>6</v>
      </c>
      <c r="B20" s="54" t="s">
        <v>73</v>
      </c>
      <c r="C20" s="53">
        <v>111</v>
      </c>
      <c r="D20" s="82" t="s">
        <v>22</v>
      </c>
      <c r="E20" s="53" t="s">
        <v>36</v>
      </c>
      <c r="F20" s="53">
        <v>5</v>
      </c>
      <c r="G20" s="53">
        <v>1</v>
      </c>
      <c r="H20" s="53" t="s">
        <v>40</v>
      </c>
      <c r="I20" s="15">
        <v>1</v>
      </c>
    </row>
    <row r="21" spans="1:9" x14ac:dyDescent="0.25">
      <c r="A21" s="54" t="s">
        <v>6</v>
      </c>
      <c r="B21" s="54" t="s">
        <v>73</v>
      </c>
      <c r="C21" s="53">
        <v>112</v>
      </c>
      <c r="D21" s="82" t="s">
        <v>23</v>
      </c>
      <c r="E21" s="53" t="s">
        <v>38</v>
      </c>
      <c r="F21" s="53">
        <v>2</v>
      </c>
      <c r="G21" s="53">
        <v>2</v>
      </c>
      <c r="H21" s="53" t="s">
        <v>60</v>
      </c>
      <c r="I21" s="15">
        <v>2</v>
      </c>
    </row>
    <row r="22" spans="1:9" x14ac:dyDescent="0.25">
      <c r="A22" s="54" t="s">
        <v>68</v>
      </c>
      <c r="B22" s="54" t="s">
        <v>73</v>
      </c>
      <c r="C22" s="54">
        <v>113</v>
      </c>
      <c r="D22" s="82" t="s">
        <v>14</v>
      </c>
      <c r="E22" s="53" t="s">
        <v>39</v>
      </c>
      <c r="F22" s="53">
        <v>0</v>
      </c>
      <c r="G22" s="53">
        <v>1</v>
      </c>
      <c r="H22" s="53" t="s">
        <v>41</v>
      </c>
      <c r="I22" s="15">
        <v>1</v>
      </c>
    </row>
    <row r="23" spans="1:9" x14ac:dyDescent="0.25">
      <c r="A23" s="54" t="s">
        <v>68</v>
      </c>
      <c r="B23" s="54" t="s">
        <v>73</v>
      </c>
      <c r="C23" s="53">
        <v>114</v>
      </c>
      <c r="D23" s="82" t="s">
        <v>13</v>
      </c>
      <c r="E23" s="53" t="s">
        <v>43</v>
      </c>
      <c r="F23" s="53">
        <v>2</v>
      </c>
      <c r="G23" s="53">
        <v>7</v>
      </c>
      <c r="H23" s="53" t="s">
        <v>70</v>
      </c>
      <c r="I23" s="15">
        <v>2</v>
      </c>
    </row>
    <row r="24" spans="1:9" x14ac:dyDescent="0.25">
      <c r="A24" s="54" t="s">
        <v>35</v>
      </c>
      <c r="B24" s="54" t="s">
        <v>73</v>
      </c>
      <c r="C24" s="53">
        <v>115</v>
      </c>
      <c r="D24" s="82" t="s">
        <v>23</v>
      </c>
      <c r="E24" s="53" t="s">
        <v>58</v>
      </c>
      <c r="F24" s="53">
        <v>0</v>
      </c>
      <c r="G24" s="53">
        <v>3</v>
      </c>
      <c r="H24" s="53" t="s">
        <v>79</v>
      </c>
      <c r="I24" s="15">
        <v>1</v>
      </c>
    </row>
    <row r="25" spans="1:9" x14ac:dyDescent="0.25">
      <c r="A25" s="54" t="s">
        <v>35</v>
      </c>
      <c r="B25" s="54" t="s">
        <v>73</v>
      </c>
      <c r="C25" s="54">
        <v>116</v>
      </c>
      <c r="D25" s="82" t="s">
        <v>22</v>
      </c>
      <c r="E25" s="53" t="s">
        <v>72</v>
      </c>
      <c r="F25" s="53">
        <v>0</v>
      </c>
      <c r="G25" s="53">
        <v>7</v>
      </c>
      <c r="H25" s="53" t="s">
        <v>42</v>
      </c>
      <c r="I25" s="15">
        <v>2</v>
      </c>
    </row>
    <row r="26" spans="1:9" x14ac:dyDescent="0.25">
      <c r="A26" s="54" t="s">
        <v>64</v>
      </c>
      <c r="B26" s="54" t="s">
        <v>73</v>
      </c>
      <c r="C26" s="53">
        <v>117</v>
      </c>
      <c r="D26" s="82" t="s">
        <v>13</v>
      </c>
      <c r="E26" s="53" t="s">
        <v>37</v>
      </c>
      <c r="F26" s="53">
        <v>1</v>
      </c>
      <c r="G26" s="53">
        <v>3</v>
      </c>
      <c r="H26" s="53" t="s">
        <v>70</v>
      </c>
      <c r="I26" s="15">
        <v>1</v>
      </c>
    </row>
    <row r="27" spans="1:9" x14ac:dyDescent="0.25">
      <c r="A27" s="54" t="s">
        <v>64</v>
      </c>
      <c r="B27" s="54" t="s">
        <v>73</v>
      </c>
      <c r="C27" s="53">
        <v>118</v>
      </c>
      <c r="D27" s="82" t="s">
        <v>14</v>
      </c>
      <c r="E27" s="53" t="s">
        <v>71</v>
      </c>
      <c r="F27" s="53">
        <v>1</v>
      </c>
      <c r="G27" s="53">
        <v>0</v>
      </c>
      <c r="H27" s="53" t="s">
        <v>41</v>
      </c>
      <c r="I27" s="15">
        <v>2</v>
      </c>
    </row>
    <row r="28" spans="1:9" x14ac:dyDescent="0.25">
      <c r="A28" s="54" t="s">
        <v>66</v>
      </c>
      <c r="B28" s="54" t="s">
        <v>73</v>
      </c>
      <c r="C28" s="54">
        <v>119</v>
      </c>
      <c r="D28" s="82" t="s">
        <v>22</v>
      </c>
      <c r="E28" s="53" t="s">
        <v>42</v>
      </c>
      <c r="F28" s="53">
        <v>1</v>
      </c>
      <c r="G28" s="53">
        <v>2</v>
      </c>
      <c r="H28" s="53" t="s">
        <v>36</v>
      </c>
      <c r="I28" s="15">
        <v>1</v>
      </c>
    </row>
    <row r="29" spans="1:9" x14ac:dyDescent="0.25">
      <c r="A29" s="54" t="s">
        <v>66</v>
      </c>
      <c r="B29" s="54" t="s">
        <v>73</v>
      </c>
      <c r="C29" s="53">
        <v>120</v>
      </c>
      <c r="D29" s="82" t="s">
        <v>23</v>
      </c>
      <c r="E29" s="53" t="s">
        <v>79</v>
      </c>
      <c r="F29" s="53">
        <v>3</v>
      </c>
      <c r="G29" s="53">
        <v>2</v>
      </c>
      <c r="H29" s="53" t="s">
        <v>38</v>
      </c>
      <c r="I29" s="15">
        <v>2</v>
      </c>
    </row>
    <row r="30" spans="1:9" x14ac:dyDescent="0.25">
      <c r="A30" s="54" t="s">
        <v>34</v>
      </c>
      <c r="B30" s="54" t="s">
        <v>73</v>
      </c>
      <c r="C30" s="53">
        <v>121</v>
      </c>
      <c r="D30" s="82" t="s">
        <v>14</v>
      </c>
      <c r="E30" s="53" t="s">
        <v>78</v>
      </c>
      <c r="F30" s="53" t="s">
        <v>85</v>
      </c>
      <c r="G30" s="53">
        <v>3</v>
      </c>
      <c r="H30" s="53" t="s">
        <v>39</v>
      </c>
      <c r="I30" s="15">
        <v>1</v>
      </c>
    </row>
    <row r="31" spans="1:9" x14ac:dyDescent="0.25">
      <c r="A31" s="54" t="s">
        <v>34</v>
      </c>
      <c r="B31" s="54" t="s">
        <v>73</v>
      </c>
      <c r="C31" s="54">
        <v>122</v>
      </c>
      <c r="D31" s="82" t="s">
        <v>13</v>
      </c>
      <c r="E31" s="53" t="s">
        <v>44</v>
      </c>
      <c r="F31" s="53">
        <v>3</v>
      </c>
      <c r="G31" s="53">
        <v>1</v>
      </c>
      <c r="H31" s="53" t="s">
        <v>43</v>
      </c>
      <c r="I31" s="15">
        <v>2</v>
      </c>
    </row>
    <row r="32" spans="1:9" x14ac:dyDescent="0.25">
      <c r="A32" s="54" t="s">
        <v>65</v>
      </c>
      <c r="B32" s="54" t="s">
        <v>73</v>
      </c>
      <c r="C32" s="53">
        <v>123</v>
      </c>
      <c r="D32" s="82" t="s">
        <v>23</v>
      </c>
      <c r="E32" s="53" t="s">
        <v>60</v>
      </c>
      <c r="F32" s="53">
        <v>2</v>
      </c>
      <c r="G32" s="53">
        <v>1</v>
      </c>
      <c r="H32" s="53" t="s">
        <v>58</v>
      </c>
      <c r="I32" s="15">
        <v>1</v>
      </c>
    </row>
    <row r="33" spans="1:9" ht="15.75" thickBot="1" x14ac:dyDescent="0.3">
      <c r="A33" s="65" t="s">
        <v>65</v>
      </c>
      <c r="B33" s="65" t="s">
        <v>73</v>
      </c>
      <c r="C33" s="66">
        <v>124</v>
      </c>
      <c r="D33" s="83" t="s">
        <v>22</v>
      </c>
      <c r="E33" s="66" t="s">
        <v>40</v>
      </c>
      <c r="F33" s="66">
        <v>1</v>
      </c>
      <c r="G33" s="66">
        <v>6</v>
      </c>
      <c r="H33" s="66" t="s">
        <v>72</v>
      </c>
      <c r="I33" s="67">
        <v>2</v>
      </c>
    </row>
    <row r="34" spans="1:9" ht="16.5" customHeight="1" x14ac:dyDescent="0.25">
      <c r="A34" s="60" t="s">
        <v>69</v>
      </c>
      <c r="B34" s="61" t="s">
        <v>73</v>
      </c>
      <c r="C34" s="62" t="s">
        <v>30</v>
      </c>
      <c r="D34" s="62" t="s">
        <v>7</v>
      </c>
      <c r="E34" s="63" t="s">
        <v>92</v>
      </c>
      <c r="F34" s="62" t="s">
        <v>94</v>
      </c>
      <c r="G34" s="62">
        <v>6</v>
      </c>
      <c r="H34" s="63" t="s">
        <v>89</v>
      </c>
      <c r="I34" s="64">
        <v>1</v>
      </c>
    </row>
    <row r="35" spans="1:9" ht="16.5" customHeight="1" x14ac:dyDescent="0.25">
      <c r="A35" s="55" t="s">
        <v>69</v>
      </c>
      <c r="B35" s="56" t="s">
        <v>73</v>
      </c>
      <c r="C35" s="16" t="s">
        <v>31</v>
      </c>
      <c r="D35" s="16" t="s">
        <v>7</v>
      </c>
      <c r="E35" s="17" t="s">
        <v>86</v>
      </c>
      <c r="F35" s="16">
        <v>0</v>
      </c>
      <c r="G35" s="16">
        <v>2</v>
      </c>
      <c r="H35" s="17" t="s">
        <v>90</v>
      </c>
      <c r="I35" s="18">
        <v>2</v>
      </c>
    </row>
    <row r="36" spans="1:9" ht="16.5" customHeight="1" x14ac:dyDescent="0.25">
      <c r="A36" s="55" t="s">
        <v>74</v>
      </c>
      <c r="B36" s="56" t="s">
        <v>73</v>
      </c>
      <c r="C36" s="16" t="s">
        <v>32</v>
      </c>
      <c r="D36" s="16" t="s">
        <v>7</v>
      </c>
      <c r="E36" s="17" t="s">
        <v>93</v>
      </c>
      <c r="F36" s="16">
        <v>1</v>
      </c>
      <c r="G36" s="16">
        <v>3</v>
      </c>
      <c r="H36" s="17" t="s">
        <v>87</v>
      </c>
      <c r="I36" s="18">
        <v>2</v>
      </c>
    </row>
    <row r="37" spans="1:9" ht="16.5" customHeight="1" thickBot="1" x14ac:dyDescent="0.3">
      <c r="A37" s="69" t="s">
        <v>74</v>
      </c>
      <c r="B37" s="70" t="s">
        <v>73</v>
      </c>
      <c r="C37" s="71" t="s">
        <v>33</v>
      </c>
      <c r="D37" s="71" t="s">
        <v>7</v>
      </c>
      <c r="E37" s="72" t="s">
        <v>88</v>
      </c>
      <c r="F37" s="71">
        <v>0</v>
      </c>
      <c r="G37" s="71">
        <v>3</v>
      </c>
      <c r="H37" s="72" t="s">
        <v>91</v>
      </c>
      <c r="I37" s="73">
        <v>1</v>
      </c>
    </row>
    <row r="38" spans="1:9" x14ac:dyDescent="0.25">
      <c r="A38" s="60" t="s">
        <v>75</v>
      </c>
      <c r="B38" s="61" t="s">
        <v>73</v>
      </c>
      <c r="C38" s="62" t="s">
        <v>8</v>
      </c>
      <c r="D38" s="62" t="s">
        <v>7</v>
      </c>
      <c r="E38" s="63" t="s">
        <v>95</v>
      </c>
      <c r="F38" s="62">
        <v>3</v>
      </c>
      <c r="G38" s="62">
        <v>2</v>
      </c>
      <c r="H38" s="68" t="s">
        <v>96</v>
      </c>
      <c r="I38" s="64">
        <v>1</v>
      </c>
    </row>
    <row r="39" spans="1:9" x14ac:dyDescent="0.25">
      <c r="A39" s="55" t="s">
        <v>75</v>
      </c>
      <c r="B39" s="56" t="s">
        <v>73</v>
      </c>
      <c r="C39" s="16" t="s">
        <v>9</v>
      </c>
      <c r="D39" s="16" t="s">
        <v>7</v>
      </c>
      <c r="E39" s="17" t="s">
        <v>98</v>
      </c>
      <c r="F39" s="16">
        <v>1</v>
      </c>
      <c r="G39" s="16">
        <v>5</v>
      </c>
      <c r="H39" s="19" t="s">
        <v>97</v>
      </c>
      <c r="I39" s="18">
        <v>2</v>
      </c>
    </row>
    <row r="40" spans="1:9" x14ac:dyDescent="0.25">
      <c r="A40" s="55" t="s">
        <v>76</v>
      </c>
      <c r="B40" s="56" t="s">
        <v>73</v>
      </c>
      <c r="C40" s="16" t="s">
        <v>10</v>
      </c>
      <c r="D40" s="16" t="s">
        <v>7</v>
      </c>
      <c r="E40" s="88" t="s">
        <v>99</v>
      </c>
      <c r="F40" s="16">
        <v>3</v>
      </c>
      <c r="G40" s="16">
        <v>2</v>
      </c>
      <c r="H40" s="20" t="s">
        <v>101</v>
      </c>
      <c r="I40" s="18">
        <v>1</v>
      </c>
    </row>
    <row r="41" spans="1:9" x14ac:dyDescent="0.25">
      <c r="A41" s="55" t="s">
        <v>76</v>
      </c>
      <c r="B41" s="56" t="s">
        <v>73</v>
      </c>
      <c r="C41" s="16" t="s">
        <v>11</v>
      </c>
      <c r="D41" s="16" t="s">
        <v>7</v>
      </c>
      <c r="E41" s="89" t="s">
        <v>100</v>
      </c>
      <c r="F41" s="16">
        <v>1</v>
      </c>
      <c r="G41" s="16">
        <v>7</v>
      </c>
      <c r="H41" s="87" t="s">
        <v>102</v>
      </c>
      <c r="I41" s="18">
        <v>2</v>
      </c>
    </row>
    <row r="42" spans="1:9" x14ac:dyDescent="0.25">
      <c r="A42" s="57" t="s">
        <v>77</v>
      </c>
      <c r="B42" s="58"/>
      <c r="C42" s="95" t="s">
        <v>12</v>
      </c>
      <c r="D42" s="96"/>
      <c r="E42" s="96"/>
      <c r="F42" s="96"/>
      <c r="G42" s="96"/>
      <c r="H42" s="97"/>
      <c r="I42" s="59"/>
    </row>
  </sheetData>
  <autoFilter ref="A9:I9" xr:uid="{682C63D9-BF1E-4945-ACFA-6058F9C7D09C}">
    <sortState xmlns:xlrd2="http://schemas.microsoft.com/office/spreadsheetml/2017/richdata2" ref="A10:I42">
      <sortCondition ref="A9"/>
    </sortState>
  </autoFilter>
  <mergeCells count="5">
    <mergeCell ref="A4:I4"/>
    <mergeCell ref="A5:I5"/>
    <mergeCell ref="A6:I6"/>
    <mergeCell ref="A8:B8"/>
    <mergeCell ref="C42:H42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55FC3-8864-4B07-B479-D0E735DC05F6}">
  <dimension ref="A4:K33"/>
  <sheetViews>
    <sheetView workbookViewId="0">
      <selection activeCell="L30" sqref="L30"/>
    </sheetView>
  </sheetViews>
  <sheetFormatPr baseColWidth="10" defaultRowHeight="15" x14ac:dyDescent="0.2"/>
  <cols>
    <col min="1" max="1" width="3.28515625" style="22" customWidth="1"/>
    <col min="2" max="2" width="31.140625" style="22" bestFit="1" customWidth="1"/>
    <col min="3" max="3" width="11.5703125" style="22" bestFit="1" customWidth="1"/>
    <col min="4" max="9" width="10.7109375" style="22" customWidth="1"/>
    <col min="10" max="10" width="11.5703125" style="22" bestFit="1" customWidth="1"/>
    <col min="11" max="225" width="11.42578125" style="22"/>
    <col min="226" max="226" width="2.5703125" style="22" bestFit="1" customWidth="1"/>
    <col min="227" max="227" width="31.140625" style="22" bestFit="1" customWidth="1"/>
    <col min="228" max="228" width="11.5703125" style="22" bestFit="1" customWidth="1"/>
    <col min="229" max="234" width="10.7109375" style="22" customWidth="1"/>
    <col min="235" max="235" width="11.5703125" style="22" bestFit="1" customWidth="1"/>
    <col min="236" max="481" width="11.42578125" style="22"/>
    <col min="482" max="482" width="2.5703125" style="22" bestFit="1" customWidth="1"/>
    <col min="483" max="483" width="31.140625" style="22" bestFit="1" customWidth="1"/>
    <col min="484" max="484" width="11.5703125" style="22" bestFit="1" customWidth="1"/>
    <col min="485" max="490" width="10.7109375" style="22" customWidth="1"/>
    <col min="491" max="491" width="11.5703125" style="22" bestFit="1" customWidth="1"/>
    <col min="492" max="737" width="11.42578125" style="22"/>
    <col min="738" max="738" width="2.5703125" style="22" bestFit="1" customWidth="1"/>
    <col min="739" max="739" width="31.140625" style="22" bestFit="1" customWidth="1"/>
    <col min="740" max="740" width="11.5703125" style="22" bestFit="1" customWidth="1"/>
    <col min="741" max="746" width="10.7109375" style="22" customWidth="1"/>
    <col min="747" max="747" width="11.5703125" style="22" bestFit="1" customWidth="1"/>
    <col min="748" max="993" width="11.42578125" style="22"/>
    <col min="994" max="994" width="2.5703125" style="22" bestFit="1" customWidth="1"/>
    <col min="995" max="995" width="31.140625" style="22" bestFit="1" customWidth="1"/>
    <col min="996" max="996" width="11.5703125" style="22" bestFit="1" customWidth="1"/>
    <col min="997" max="1002" width="10.7109375" style="22" customWidth="1"/>
    <col min="1003" max="1003" width="11.5703125" style="22" bestFit="1" customWidth="1"/>
    <col min="1004" max="1249" width="11.42578125" style="22"/>
    <col min="1250" max="1250" width="2.5703125" style="22" bestFit="1" customWidth="1"/>
    <col min="1251" max="1251" width="31.140625" style="22" bestFit="1" customWidth="1"/>
    <col min="1252" max="1252" width="11.5703125" style="22" bestFit="1" customWidth="1"/>
    <col min="1253" max="1258" width="10.7109375" style="22" customWidth="1"/>
    <col min="1259" max="1259" width="11.5703125" style="22" bestFit="1" customWidth="1"/>
    <col min="1260" max="1505" width="11.42578125" style="22"/>
    <col min="1506" max="1506" width="2.5703125" style="22" bestFit="1" customWidth="1"/>
    <col min="1507" max="1507" width="31.140625" style="22" bestFit="1" customWidth="1"/>
    <col min="1508" max="1508" width="11.5703125" style="22" bestFit="1" customWidth="1"/>
    <col min="1509" max="1514" width="10.7109375" style="22" customWidth="1"/>
    <col min="1515" max="1515" width="11.5703125" style="22" bestFit="1" customWidth="1"/>
    <col min="1516" max="1761" width="11.42578125" style="22"/>
    <col min="1762" max="1762" width="2.5703125" style="22" bestFit="1" customWidth="1"/>
    <col min="1763" max="1763" width="31.140625" style="22" bestFit="1" customWidth="1"/>
    <col min="1764" max="1764" width="11.5703125" style="22" bestFit="1" customWidth="1"/>
    <col min="1765" max="1770" width="10.7109375" style="22" customWidth="1"/>
    <col min="1771" max="1771" width="11.5703125" style="22" bestFit="1" customWidth="1"/>
    <col min="1772" max="2017" width="11.42578125" style="22"/>
    <col min="2018" max="2018" width="2.5703125" style="22" bestFit="1" customWidth="1"/>
    <col min="2019" max="2019" width="31.140625" style="22" bestFit="1" customWidth="1"/>
    <col min="2020" max="2020" width="11.5703125" style="22" bestFit="1" customWidth="1"/>
    <col min="2021" max="2026" width="10.7109375" style="22" customWidth="1"/>
    <col min="2027" max="2027" width="11.5703125" style="22" bestFit="1" customWidth="1"/>
    <col min="2028" max="2273" width="11.42578125" style="22"/>
    <col min="2274" max="2274" width="2.5703125" style="22" bestFit="1" customWidth="1"/>
    <col min="2275" max="2275" width="31.140625" style="22" bestFit="1" customWidth="1"/>
    <col min="2276" max="2276" width="11.5703125" style="22" bestFit="1" customWidth="1"/>
    <col min="2277" max="2282" width="10.7109375" style="22" customWidth="1"/>
    <col min="2283" max="2283" width="11.5703125" style="22" bestFit="1" customWidth="1"/>
    <col min="2284" max="2529" width="11.42578125" style="22"/>
    <col min="2530" max="2530" width="2.5703125" style="22" bestFit="1" customWidth="1"/>
    <col min="2531" max="2531" width="31.140625" style="22" bestFit="1" customWidth="1"/>
    <col min="2532" max="2532" width="11.5703125" style="22" bestFit="1" customWidth="1"/>
    <col min="2533" max="2538" width="10.7109375" style="22" customWidth="1"/>
    <col min="2539" max="2539" width="11.5703125" style="22" bestFit="1" customWidth="1"/>
    <col min="2540" max="2785" width="11.42578125" style="22"/>
    <col min="2786" max="2786" width="2.5703125" style="22" bestFit="1" customWidth="1"/>
    <col min="2787" max="2787" width="31.140625" style="22" bestFit="1" customWidth="1"/>
    <col min="2788" max="2788" width="11.5703125" style="22" bestFit="1" customWidth="1"/>
    <col min="2789" max="2794" width="10.7109375" style="22" customWidth="1"/>
    <col min="2795" max="2795" width="11.5703125" style="22" bestFit="1" customWidth="1"/>
    <col min="2796" max="3041" width="11.42578125" style="22"/>
    <col min="3042" max="3042" width="2.5703125" style="22" bestFit="1" customWidth="1"/>
    <col min="3043" max="3043" width="31.140625" style="22" bestFit="1" customWidth="1"/>
    <col min="3044" max="3044" width="11.5703125" style="22" bestFit="1" customWidth="1"/>
    <col min="3045" max="3050" width="10.7109375" style="22" customWidth="1"/>
    <col min="3051" max="3051" width="11.5703125" style="22" bestFit="1" customWidth="1"/>
    <col min="3052" max="3297" width="11.42578125" style="22"/>
    <col min="3298" max="3298" width="2.5703125" style="22" bestFit="1" customWidth="1"/>
    <col min="3299" max="3299" width="31.140625" style="22" bestFit="1" customWidth="1"/>
    <col min="3300" max="3300" width="11.5703125" style="22" bestFit="1" customWidth="1"/>
    <col min="3301" max="3306" width="10.7109375" style="22" customWidth="1"/>
    <col min="3307" max="3307" width="11.5703125" style="22" bestFit="1" customWidth="1"/>
    <col min="3308" max="3553" width="11.42578125" style="22"/>
    <col min="3554" max="3554" width="2.5703125" style="22" bestFit="1" customWidth="1"/>
    <col min="3555" max="3555" width="31.140625" style="22" bestFit="1" customWidth="1"/>
    <col min="3556" max="3556" width="11.5703125" style="22" bestFit="1" customWidth="1"/>
    <col min="3557" max="3562" width="10.7109375" style="22" customWidth="1"/>
    <col min="3563" max="3563" width="11.5703125" style="22" bestFit="1" customWidth="1"/>
    <col min="3564" max="3809" width="11.42578125" style="22"/>
    <col min="3810" max="3810" width="2.5703125" style="22" bestFit="1" customWidth="1"/>
    <col min="3811" max="3811" width="31.140625" style="22" bestFit="1" customWidth="1"/>
    <col min="3812" max="3812" width="11.5703125" style="22" bestFit="1" customWidth="1"/>
    <col min="3813" max="3818" width="10.7109375" style="22" customWidth="1"/>
    <col min="3819" max="3819" width="11.5703125" style="22" bestFit="1" customWidth="1"/>
    <col min="3820" max="4065" width="11.42578125" style="22"/>
    <col min="4066" max="4066" width="2.5703125" style="22" bestFit="1" customWidth="1"/>
    <col min="4067" max="4067" width="31.140625" style="22" bestFit="1" customWidth="1"/>
    <col min="4068" max="4068" width="11.5703125" style="22" bestFit="1" customWidth="1"/>
    <col min="4069" max="4074" width="10.7109375" style="22" customWidth="1"/>
    <col min="4075" max="4075" width="11.5703125" style="22" bestFit="1" customWidth="1"/>
    <col min="4076" max="4321" width="11.42578125" style="22"/>
    <col min="4322" max="4322" width="2.5703125" style="22" bestFit="1" customWidth="1"/>
    <col min="4323" max="4323" width="31.140625" style="22" bestFit="1" customWidth="1"/>
    <col min="4324" max="4324" width="11.5703125" style="22" bestFit="1" customWidth="1"/>
    <col min="4325" max="4330" width="10.7109375" style="22" customWidth="1"/>
    <col min="4331" max="4331" width="11.5703125" style="22" bestFit="1" customWidth="1"/>
    <col min="4332" max="4577" width="11.42578125" style="22"/>
    <col min="4578" max="4578" width="2.5703125" style="22" bestFit="1" customWidth="1"/>
    <col min="4579" max="4579" width="31.140625" style="22" bestFit="1" customWidth="1"/>
    <col min="4580" max="4580" width="11.5703125" style="22" bestFit="1" customWidth="1"/>
    <col min="4581" max="4586" width="10.7109375" style="22" customWidth="1"/>
    <col min="4587" max="4587" width="11.5703125" style="22" bestFit="1" customWidth="1"/>
    <col min="4588" max="4833" width="11.42578125" style="22"/>
    <col min="4834" max="4834" width="2.5703125" style="22" bestFit="1" customWidth="1"/>
    <col min="4835" max="4835" width="31.140625" style="22" bestFit="1" customWidth="1"/>
    <col min="4836" max="4836" width="11.5703125" style="22" bestFit="1" customWidth="1"/>
    <col min="4837" max="4842" width="10.7109375" style="22" customWidth="1"/>
    <col min="4843" max="4843" width="11.5703125" style="22" bestFit="1" customWidth="1"/>
    <col min="4844" max="5089" width="11.42578125" style="22"/>
    <col min="5090" max="5090" width="2.5703125" style="22" bestFit="1" customWidth="1"/>
    <col min="5091" max="5091" width="31.140625" style="22" bestFit="1" customWidth="1"/>
    <col min="5092" max="5092" width="11.5703125" style="22" bestFit="1" customWidth="1"/>
    <col min="5093" max="5098" width="10.7109375" style="22" customWidth="1"/>
    <col min="5099" max="5099" width="11.5703125" style="22" bestFit="1" customWidth="1"/>
    <col min="5100" max="5345" width="11.42578125" style="22"/>
    <col min="5346" max="5346" width="2.5703125" style="22" bestFit="1" customWidth="1"/>
    <col min="5347" max="5347" width="31.140625" style="22" bestFit="1" customWidth="1"/>
    <col min="5348" max="5348" width="11.5703125" style="22" bestFit="1" customWidth="1"/>
    <col min="5349" max="5354" width="10.7109375" style="22" customWidth="1"/>
    <col min="5355" max="5355" width="11.5703125" style="22" bestFit="1" customWidth="1"/>
    <col min="5356" max="5601" width="11.42578125" style="22"/>
    <col min="5602" max="5602" width="2.5703125" style="22" bestFit="1" customWidth="1"/>
    <col min="5603" max="5603" width="31.140625" style="22" bestFit="1" customWidth="1"/>
    <col min="5604" max="5604" width="11.5703125" style="22" bestFit="1" customWidth="1"/>
    <col min="5605" max="5610" width="10.7109375" style="22" customWidth="1"/>
    <col min="5611" max="5611" width="11.5703125" style="22" bestFit="1" customWidth="1"/>
    <col min="5612" max="5857" width="11.42578125" style="22"/>
    <col min="5858" max="5858" width="2.5703125" style="22" bestFit="1" customWidth="1"/>
    <col min="5859" max="5859" width="31.140625" style="22" bestFit="1" customWidth="1"/>
    <col min="5860" max="5860" width="11.5703125" style="22" bestFit="1" customWidth="1"/>
    <col min="5861" max="5866" width="10.7109375" style="22" customWidth="1"/>
    <col min="5867" max="5867" width="11.5703125" style="22" bestFit="1" customWidth="1"/>
    <col min="5868" max="6113" width="11.42578125" style="22"/>
    <col min="6114" max="6114" width="2.5703125" style="22" bestFit="1" customWidth="1"/>
    <col min="6115" max="6115" width="31.140625" style="22" bestFit="1" customWidth="1"/>
    <col min="6116" max="6116" width="11.5703125" style="22" bestFit="1" customWidth="1"/>
    <col min="6117" max="6122" width="10.7109375" style="22" customWidth="1"/>
    <col min="6123" max="6123" width="11.5703125" style="22" bestFit="1" customWidth="1"/>
    <col min="6124" max="6369" width="11.42578125" style="22"/>
    <col min="6370" max="6370" width="2.5703125" style="22" bestFit="1" customWidth="1"/>
    <col min="6371" max="6371" width="31.140625" style="22" bestFit="1" customWidth="1"/>
    <col min="6372" max="6372" width="11.5703125" style="22" bestFit="1" customWidth="1"/>
    <col min="6373" max="6378" width="10.7109375" style="22" customWidth="1"/>
    <col min="6379" max="6379" width="11.5703125" style="22" bestFit="1" customWidth="1"/>
    <col min="6380" max="6625" width="11.42578125" style="22"/>
    <col min="6626" max="6626" width="2.5703125" style="22" bestFit="1" customWidth="1"/>
    <col min="6627" max="6627" width="31.140625" style="22" bestFit="1" customWidth="1"/>
    <col min="6628" max="6628" width="11.5703125" style="22" bestFit="1" customWidth="1"/>
    <col min="6629" max="6634" width="10.7109375" style="22" customWidth="1"/>
    <col min="6635" max="6635" width="11.5703125" style="22" bestFit="1" customWidth="1"/>
    <col min="6636" max="6881" width="11.42578125" style="22"/>
    <col min="6882" max="6882" width="2.5703125" style="22" bestFit="1" customWidth="1"/>
    <col min="6883" max="6883" width="31.140625" style="22" bestFit="1" customWidth="1"/>
    <col min="6884" max="6884" width="11.5703125" style="22" bestFit="1" customWidth="1"/>
    <col min="6885" max="6890" width="10.7109375" style="22" customWidth="1"/>
    <col min="6891" max="6891" width="11.5703125" style="22" bestFit="1" customWidth="1"/>
    <col min="6892" max="7137" width="11.42578125" style="22"/>
    <col min="7138" max="7138" width="2.5703125" style="22" bestFit="1" customWidth="1"/>
    <col min="7139" max="7139" width="31.140625" style="22" bestFit="1" customWidth="1"/>
    <col min="7140" max="7140" width="11.5703125" style="22" bestFit="1" customWidth="1"/>
    <col min="7141" max="7146" width="10.7109375" style="22" customWidth="1"/>
    <col min="7147" max="7147" width="11.5703125" style="22" bestFit="1" customWidth="1"/>
    <col min="7148" max="7393" width="11.42578125" style="22"/>
    <col min="7394" max="7394" width="2.5703125" style="22" bestFit="1" customWidth="1"/>
    <col min="7395" max="7395" width="31.140625" style="22" bestFit="1" customWidth="1"/>
    <col min="7396" max="7396" width="11.5703125" style="22" bestFit="1" customWidth="1"/>
    <col min="7397" max="7402" width="10.7109375" style="22" customWidth="1"/>
    <col min="7403" max="7403" width="11.5703125" style="22" bestFit="1" customWidth="1"/>
    <col min="7404" max="7649" width="11.42578125" style="22"/>
    <col min="7650" max="7650" width="2.5703125" style="22" bestFit="1" customWidth="1"/>
    <col min="7651" max="7651" width="31.140625" style="22" bestFit="1" customWidth="1"/>
    <col min="7652" max="7652" width="11.5703125" style="22" bestFit="1" customWidth="1"/>
    <col min="7653" max="7658" width="10.7109375" style="22" customWidth="1"/>
    <col min="7659" max="7659" width="11.5703125" style="22" bestFit="1" customWidth="1"/>
    <col min="7660" max="7905" width="11.42578125" style="22"/>
    <col min="7906" max="7906" width="2.5703125" style="22" bestFit="1" customWidth="1"/>
    <col min="7907" max="7907" width="31.140625" style="22" bestFit="1" customWidth="1"/>
    <col min="7908" max="7908" width="11.5703125" style="22" bestFit="1" customWidth="1"/>
    <col min="7909" max="7914" width="10.7109375" style="22" customWidth="1"/>
    <col min="7915" max="7915" width="11.5703125" style="22" bestFit="1" customWidth="1"/>
    <col min="7916" max="8161" width="11.42578125" style="22"/>
    <col min="8162" max="8162" width="2.5703125" style="22" bestFit="1" customWidth="1"/>
    <col min="8163" max="8163" width="31.140625" style="22" bestFit="1" customWidth="1"/>
    <col min="8164" max="8164" width="11.5703125" style="22" bestFit="1" customWidth="1"/>
    <col min="8165" max="8170" width="10.7109375" style="22" customWidth="1"/>
    <col min="8171" max="8171" width="11.5703125" style="22" bestFit="1" customWidth="1"/>
    <col min="8172" max="8417" width="11.42578125" style="22"/>
    <col min="8418" max="8418" width="2.5703125" style="22" bestFit="1" customWidth="1"/>
    <col min="8419" max="8419" width="31.140625" style="22" bestFit="1" customWidth="1"/>
    <col min="8420" max="8420" width="11.5703125" style="22" bestFit="1" customWidth="1"/>
    <col min="8421" max="8426" width="10.7109375" style="22" customWidth="1"/>
    <col min="8427" max="8427" width="11.5703125" style="22" bestFit="1" customWidth="1"/>
    <col min="8428" max="8673" width="11.42578125" style="22"/>
    <col min="8674" max="8674" width="2.5703125" style="22" bestFit="1" customWidth="1"/>
    <col min="8675" max="8675" width="31.140625" style="22" bestFit="1" customWidth="1"/>
    <col min="8676" max="8676" width="11.5703125" style="22" bestFit="1" customWidth="1"/>
    <col min="8677" max="8682" width="10.7109375" style="22" customWidth="1"/>
    <col min="8683" max="8683" width="11.5703125" style="22" bestFit="1" customWidth="1"/>
    <col min="8684" max="8929" width="11.42578125" style="22"/>
    <col min="8930" max="8930" width="2.5703125" style="22" bestFit="1" customWidth="1"/>
    <col min="8931" max="8931" width="31.140625" style="22" bestFit="1" customWidth="1"/>
    <col min="8932" max="8932" width="11.5703125" style="22" bestFit="1" customWidth="1"/>
    <col min="8933" max="8938" width="10.7109375" style="22" customWidth="1"/>
    <col min="8939" max="8939" width="11.5703125" style="22" bestFit="1" customWidth="1"/>
    <col min="8940" max="9185" width="11.42578125" style="22"/>
    <col min="9186" max="9186" width="2.5703125" style="22" bestFit="1" customWidth="1"/>
    <col min="9187" max="9187" width="31.140625" style="22" bestFit="1" customWidth="1"/>
    <col min="9188" max="9188" width="11.5703125" style="22" bestFit="1" customWidth="1"/>
    <col min="9189" max="9194" width="10.7109375" style="22" customWidth="1"/>
    <col min="9195" max="9195" width="11.5703125" style="22" bestFit="1" customWidth="1"/>
    <col min="9196" max="9441" width="11.42578125" style="22"/>
    <col min="9442" max="9442" width="2.5703125" style="22" bestFit="1" customWidth="1"/>
    <col min="9443" max="9443" width="31.140625" style="22" bestFit="1" customWidth="1"/>
    <col min="9444" max="9444" width="11.5703125" style="22" bestFit="1" customWidth="1"/>
    <col min="9445" max="9450" width="10.7109375" style="22" customWidth="1"/>
    <col min="9451" max="9451" width="11.5703125" style="22" bestFit="1" customWidth="1"/>
    <col min="9452" max="9697" width="11.42578125" style="22"/>
    <col min="9698" max="9698" width="2.5703125" style="22" bestFit="1" customWidth="1"/>
    <col min="9699" max="9699" width="31.140625" style="22" bestFit="1" customWidth="1"/>
    <col min="9700" max="9700" width="11.5703125" style="22" bestFit="1" customWidth="1"/>
    <col min="9701" max="9706" width="10.7109375" style="22" customWidth="1"/>
    <col min="9707" max="9707" width="11.5703125" style="22" bestFit="1" customWidth="1"/>
    <col min="9708" max="9953" width="11.42578125" style="22"/>
    <col min="9954" max="9954" width="2.5703125" style="22" bestFit="1" customWidth="1"/>
    <col min="9955" max="9955" width="31.140625" style="22" bestFit="1" customWidth="1"/>
    <col min="9956" max="9956" width="11.5703125" style="22" bestFit="1" customWidth="1"/>
    <col min="9957" max="9962" width="10.7109375" style="22" customWidth="1"/>
    <col min="9963" max="9963" width="11.5703125" style="22" bestFit="1" customWidth="1"/>
    <col min="9964" max="10209" width="11.42578125" style="22"/>
    <col min="10210" max="10210" width="2.5703125" style="22" bestFit="1" customWidth="1"/>
    <col min="10211" max="10211" width="31.140625" style="22" bestFit="1" customWidth="1"/>
    <col min="10212" max="10212" width="11.5703125" style="22" bestFit="1" customWidth="1"/>
    <col min="10213" max="10218" width="10.7109375" style="22" customWidth="1"/>
    <col min="10219" max="10219" width="11.5703125" style="22" bestFit="1" customWidth="1"/>
    <col min="10220" max="10465" width="11.42578125" style="22"/>
    <col min="10466" max="10466" width="2.5703125" style="22" bestFit="1" customWidth="1"/>
    <col min="10467" max="10467" width="31.140625" style="22" bestFit="1" customWidth="1"/>
    <col min="10468" max="10468" width="11.5703125" style="22" bestFit="1" customWidth="1"/>
    <col min="10469" max="10474" width="10.7109375" style="22" customWidth="1"/>
    <col min="10475" max="10475" width="11.5703125" style="22" bestFit="1" customWidth="1"/>
    <col min="10476" max="10721" width="11.42578125" style="22"/>
    <col min="10722" max="10722" width="2.5703125" style="22" bestFit="1" customWidth="1"/>
    <col min="10723" max="10723" width="31.140625" style="22" bestFit="1" customWidth="1"/>
    <col min="10724" max="10724" width="11.5703125" style="22" bestFit="1" customWidth="1"/>
    <col min="10725" max="10730" width="10.7109375" style="22" customWidth="1"/>
    <col min="10731" max="10731" width="11.5703125" style="22" bestFit="1" customWidth="1"/>
    <col min="10732" max="10977" width="11.42578125" style="22"/>
    <col min="10978" max="10978" width="2.5703125" style="22" bestFit="1" customWidth="1"/>
    <col min="10979" max="10979" width="31.140625" style="22" bestFit="1" customWidth="1"/>
    <col min="10980" max="10980" width="11.5703125" style="22" bestFit="1" customWidth="1"/>
    <col min="10981" max="10986" width="10.7109375" style="22" customWidth="1"/>
    <col min="10987" max="10987" width="11.5703125" style="22" bestFit="1" customWidth="1"/>
    <col min="10988" max="11233" width="11.42578125" style="22"/>
    <col min="11234" max="11234" width="2.5703125" style="22" bestFit="1" customWidth="1"/>
    <col min="11235" max="11235" width="31.140625" style="22" bestFit="1" customWidth="1"/>
    <col min="11236" max="11236" width="11.5703125" style="22" bestFit="1" customWidth="1"/>
    <col min="11237" max="11242" width="10.7109375" style="22" customWidth="1"/>
    <col min="11243" max="11243" width="11.5703125" style="22" bestFit="1" customWidth="1"/>
    <col min="11244" max="11489" width="11.42578125" style="22"/>
    <col min="11490" max="11490" width="2.5703125" style="22" bestFit="1" customWidth="1"/>
    <col min="11491" max="11491" width="31.140625" style="22" bestFit="1" customWidth="1"/>
    <col min="11492" max="11492" width="11.5703125" style="22" bestFit="1" customWidth="1"/>
    <col min="11493" max="11498" width="10.7109375" style="22" customWidth="1"/>
    <col min="11499" max="11499" width="11.5703125" style="22" bestFit="1" customWidth="1"/>
    <col min="11500" max="11745" width="11.42578125" style="22"/>
    <col min="11746" max="11746" width="2.5703125" style="22" bestFit="1" customWidth="1"/>
    <col min="11747" max="11747" width="31.140625" style="22" bestFit="1" customWidth="1"/>
    <col min="11748" max="11748" width="11.5703125" style="22" bestFit="1" customWidth="1"/>
    <col min="11749" max="11754" width="10.7109375" style="22" customWidth="1"/>
    <col min="11755" max="11755" width="11.5703125" style="22" bestFit="1" customWidth="1"/>
    <col min="11756" max="12001" width="11.42578125" style="22"/>
    <col min="12002" max="12002" width="2.5703125" style="22" bestFit="1" customWidth="1"/>
    <col min="12003" max="12003" width="31.140625" style="22" bestFit="1" customWidth="1"/>
    <col min="12004" max="12004" width="11.5703125" style="22" bestFit="1" customWidth="1"/>
    <col min="12005" max="12010" width="10.7109375" style="22" customWidth="1"/>
    <col min="12011" max="12011" width="11.5703125" style="22" bestFit="1" customWidth="1"/>
    <col min="12012" max="12257" width="11.42578125" style="22"/>
    <col min="12258" max="12258" width="2.5703125" style="22" bestFit="1" customWidth="1"/>
    <col min="12259" max="12259" width="31.140625" style="22" bestFit="1" customWidth="1"/>
    <col min="12260" max="12260" width="11.5703125" style="22" bestFit="1" customWidth="1"/>
    <col min="12261" max="12266" width="10.7109375" style="22" customWidth="1"/>
    <col min="12267" max="12267" width="11.5703125" style="22" bestFit="1" customWidth="1"/>
    <col min="12268" max="12513" width="11.42578125" style="22"/>
    <col min="12514" max="12514" width="2.5703125" style="22" bestFit="1" customWidth="1"/>
    <col min="12515" max="12515" width="31.140625" style="22" bestFit="1" customWidth="1"/>
    <col min="12516" max="12516" width="11.5703125" style="22" bestFit="1" customWidth="1"/>
    <col min="12517" max="12522" width="10.7109375" style="22" customWidth="1"/>
    <col min="12523" max="12523" width="11.5703125" style="22" bestFit="1" customWidth="1"/>
    <col min="12524" max="12769" width="11.42578125" style="22"/>
    <col min="12770" max="12770" width="2.5703125" style="22" bestFit="1" customWidth="1"/>
    <col min="12771" max="12771" width="31.140625" style="22" bestFit="1" customWidth="1"/>
    <col min="12772" max="12772" width="11.5703125" style="22" bestFit="1" customWidth="1"/>
    <col min="12773" max="12778" width="10.7109375" style="22" customWidth="1"/>
    <col min="12779" max="12779" width="11.5703125" style="22" bestFit="1" customWidth="1"/>
    <col min="12780" max="13025" width="11.42578125" style="22"/>
    <col min="13026" max="13026" width="2.5703125" style="22" bestFit="1" customWidth="1"/>
    <col min="13027" max="13027" width="31.140625" style="22" bestFit="1" customWidth="1"/>
    <col min="13028" max="13028" width="11.5703125" style="22" bestFit="1" customWidth="1"/>
    <col min="13029" max="13034" width="10.7109375" style="22" customWidth="1"/>
    <col min="13035" max="13035" width="11.5703125" style="22" bestFit="1" customWidth="1"/>
    <col min="13036" max="13281" width="11.42578125" style="22"/>
    <col min="13282" max="13282" width="2.5703125" style="22" bestFit="1" customWidth="1"/>
    <col min="13283" max="13283" width="31.140625" style="22" bestFit="1" customWidth="1"/>
    <col min="13284" max="13284" width="11.5703125" style="22" bestFit="1" customWidth="1"/>
    <col min="13285" max="13290" width="10.7109375" style="22" customWidth="1"/>
    <col min="13291" max="13291" width="11.5703125" style="22" bestFit="1" customWidth="1"/>
    <col min="13292" max="13537" width="11.42578125" style="22"/>
    <col min="13538" max="13538" width="2.5703125" style="22" bestFit="1" customWidth="1"/>
    <col min="13539" max="13539" width="31.140625" style="22" bestFit="1" customWidth="1"/>
    <col min="13540" max="13540" width="11.5703125" style="22" bestFit="1" customWidth="1"/>
    <col min="13541" max="13546" width="10.7109375" style="22" customWidth="1"/>
    <col min="13547" max="13547" width="11.5703125" style="22" bestFit="1" customWidth="1"/>
    <col min="13548" max="13793" width="11.42578125" style="22"/>
    <col min="13794" max="13794" width="2.5703125" style="22" bestFit="1" customWidth="1"/>
    <col min="13795" max="13795" width="31.140625" style="22" bestFit="1" customWidth="1"/>
    <col min="13796" max="13796" width="11.5703125" style="22" bestFit="1" customWidth="1"/>
    <col min="13797" max="13802" width="10.7109375" style="22" customWidth="1"/>
    <col min="13803" max="13803" width="11.5703125" style="22" bestFit="1" customWidth="1"/>
    <col min="13804" max="14049" width="11.42578125" style="22"/>
    <col min="14050" max="14050" width="2.5703125" style="22" bestFit="1" customWidth="1"/>
    <col min="14051" max="14051" width="31.140625" style="22" bestFit="1" customWidth="1"/>
    <col min="14052" max="14052" width="11.5703125" style="22" bestFit="1" customWidth="1"/>
    <col min="14053" max="14058" width="10.7109375" style="22" customWidth="1"/>
    <col min="14059" max="14059" width="11.5703125" style="22" bestFit="1" customWidth="1"/>
    <col min="14060" max="14305" width="11.42578125" style="22"/>
    <col min="14306" max="14306" width="2.5703125" style="22" bestFit="1" customWidth="1"/>
    <col min="14307" max="14307" width="31.140625" style="22" bestFit="1" customWidth="1"/>
    <col min="14308" max="14308" width="11.5703125" style="22" bestFit="1" customWidth="1"/>
    <col min="14309" max="14314" width="10.7109375" style="22" customWidth="1"/>
    <col min="14315" max="14315" width="11.5703125" style="22" bestFit="1" customWidth="1"/>
    <col min="14316" max="14561" width="11.42578125" style="22"/>
    <col min="14562" max="14562" width="2.5703125" style="22" bestFit="1" customWidth="1"/>
    <col min="14563" max="14563" width="31.140625" style="22" bestFit="1" customWidth="1"/>
    <col min="14564" max="14564" width="11.5703125" style="22" bestFit="1" customWidth="1"/>
    <col min="14565" max="14570" width="10.7109375" style="22" customWidth="1"/>
    <col min="14571" max="14571" width="11.5703125" style="22" bestFit="1" customWidth="1"/>
    <col min="14572" max="14817" width="11.42578125" style="22"/>
    <col min="14818" max="14818" width="2.5703125" style="22" bestFit="1" customWidth="1"/>
    <col min="14819" max="14819" width="31.140625" style="22" bestFit="1" customWidth="1"/>
    <col min="14820" max="14820" width="11.5703125" style="22" bestFit="1" customWidth="1"/>
    <col min="14821" max="14826" width="10.7109375" style="22" customWidth="1"/>
    <col min="14827" max="14827" width="11.5703125" style="22" bestFit="1" customWidth="1"/>
    <col min="14828" max="15073" width="11.42578125" style="22"/>
    <col min="15074" max="15074" width="2.5703125" style="22" bestFit="1" customWidth="1"/>
    <col min="15075" max="15075" width="31.140625" style="22" bestFit="1" customWidth="1"/>
    <col min="15076" max="15076" width="11.5703125" style="22" bestFit="1" customWidth="1"/>
    <col min="15077" max="15082" width="10.7109375" style="22" customWidth="1"/>
    <col min="15083" max="15083" width="11.5703125" style="22" bestFit="1" customWidth="1"/>
    <col min="15084" max="15329" width="11.42578125" style="22"/>
    <col min="15330" max="15330" width="2.5703125" style="22" bestFit="1" customWidth="1"/>
    <col min="15331" max="15331" width="31.140625" style="22" bestFit="1" customWidth="1"/>
    <col min="15332" max="15332" width="11.5703125" style="22" bestFit="1" customWidth="1"/>
    <col min="15333" max="15338" width="10.7109375" style="22" customWidth="1"/>
    <col min="15339" max="15339" width="11.5703125" style="22" bestFit="1" customWidth="1"/>
    <col min="15340" max="15585" width="11.42578125" style="22"/>
    <col min="15586" max="15586" width="2.5703125" style="22" bestFit="1" customWidth="1"/>
    <col min="15587" max="15587" width="31.140625" style="22" bestFit="1" customWidth="1"/>
    <col min="15588" max="15588" width="11.5703125" style="22" bestFit="1" customWidth="1"/>
    <col min="15589" max="15594" width="10.7109375" style="22" customWidth="1"/>
    <col min="15595" max="15595" width="11.5703125" style="22" bestFit="1" customWidth="1"/>
    <col min="15596" max="15841" width="11.42578125" style="22"/>
    <col min="15842" max="15842" width="2.5703125" style="22" bestFit="1" customWidth="1"/>
    <col min="15843" max="15843" width="31.140625" style="22" bestFit="1" customWidth="1"/>
    <col min="15844" max="15844" width="11.5703125" style="22" bestFit="1" customWidth="1"/>
    <col min="15845" max="15850" width="10.7109375" style="22" customWidth="1"/>
    <col min="15851" max="15851" width="11.5703125" style="22" bestFit="1" customWidth="1"/>
    <col min="15852" max="16097" width="11.42578125" style="22"/>
    <col min="16098" max="16098" width="2.5703125" style="22" bestFit="1" customWidth="1"/>
    <col min="16099" max="16099" width="31.140625" style="22" bestFit="1" customWidth="1"/>
    <col min="16100" max="16100" width="11.5703125" style="22" bestFit="1" customWidth="1"/>
    <col min="16101" max="16106" width="10.7109375" style="22" customWidth="1"/>
    <col min="16107" max="16107" width="11.5703125" style="22" bestFit="1" customWidth="1"/>
    <col min="16108" max="16384" width="11.42578125" style="22"/>
  </cols>
  <sheetData>
    <row r="4" spans="1:11" x14ac:dyDescent="0.2">
      <c r="B4" s="98" t="s">
        <v>56</v>
      </c>
      <c r="C4" s="98"/>
      <c r="D4" s="98"/>
      <c r="E4" s="98"/>
      <c r="F4" s="98"/>
      <c r="G4" s="98"/>
      <c r="H4" s="98"/>
      <c r="I4" s="98"/>
      <c r="J4" s="98"/>
      <c r="K4" s="41"/>
    </row>
    <row r="5" spans="1:11" x14ac:dyDescent="0.2">
      <c r="B5" s="99" t="s">
        <v>57</v>
      </c>
      <c r="C5" s="99"/>
      <c r="D5" s="99"/>
      <c r="E5" s="99"/>
      <c r="F5" s="99"/>
      <c r="G5" s="99"/>
      <c r="H5" s="99"/>
      <c r="I5" s="99"/>
      <c r="J5" s="99"/>
      <c r="K5" s="41"/>
    </row>
    <row r="7" spans="1:11" x14ac:dyDescent="0.2">
      <c r="B7" s="23" t="s">
        <v>46</v>
      </c>
      <c r="C7" s="24" t="s">
        <v>47</v>
      </c>
      <c r="D7" s="25" t="s">
        <v>48</v>
      </c>
      <c r="E7" s="26" t="s">
        <v>23</v>
      </c>
      <c r="F7" s="26" t="s">
        <v>49</v>
      </c>
      <c r="G7" s="27" t="s">
        <v>50</v>
      </c>
      <c r="H7" s="28" t="s">
        <v>51</v>
      </c>
      <c r="I7" s="29" t="s">
        <v>52</v>
      </c>
      <c r="J7" s="30" t="s">
        <v>53</v>
      </c>
    </row>
    <row r="8" spans="1:11" x14ac:dyDescent="0.2">
      <c r="A8" s="42">
        <v>1</v>
      </c>
      <c r="B8" s="85" t="s">
        <v>70</v>
      </c>
      <c r="C8" s="86">
        <f>SUM(D8:G8)</f>
        <v>3</v>
      </c>
      <c r="D8" s="86">
        <f>1+1</f>
        <v>2</v>
      </c>
      <c r="E8" s="86"/>
      <c r="F8" s="86">
        <f>1</f>
        <v>1</v>
      </c>
      <c r="G8" s="86"/>
      <c r="H8" s="86">
        <f>2+7+3</f>
        <v>12</v>
      </c>
      <c r="I8" s="86">
        <f>2+2+1</f>
        <v>5</v>
      </c>
      <c r="J8" s="86">
        <f>(D8*3)+E8*0+(F8*1)</f>
        <v>7</v>
      </c>
    </row>
    <row r="9" spans="1:11" x14ac:dyDescent="0.2">
      <c r="A9" s="42">
        <v>2</v>
      </c>
      <c r="B9" s="85" t="s">
        <v>37</v>
      </c>
      <c r="C9" s="86">
        <f>SUM(D9:G9)</f>
        <v>3</v>
      </c>
      <c r="D9" s="86">
        <f>1+1</f>
        <v>2</v>
      </c>
      <c r="E9" s="86">
        <f>1</f>
        <v>1</v>
      </c>
      <c r="F9" s="86"/>
      <c r="G9" s="86"/>
      <c r="H9" s="86">
        <f>5+5+1</f>
        <v>11</v>
      </c>
      <c r="I9" s="86">
        <f>2+3+3</f>
        <v>8</v>
      </c>
      <c r="J9" s="86">
        <f>(D9*3)+E9*0+(F9*1)</f>
        <v>6</v>
      </c>
    </row>
    <row r="10" spans="1:11" x14ac:dyDescent="0.2">
      <c r="A10" s="42">
        <v>3</v>
      </c>
      <c r="B10" s="31" t="s">
        <v>44</v>
      </c>
      <c r="C10" s="32">
        <f>SUM(D10:G10)</f>
        <v>3</v>
      </c>
      <c r="D10" s="32">
        <f>1</f>
        <v>1</v>
      </c>
      <c r="E10" s="32">
        <f>1</f>
        <v>1</v>
      </c>
      <c r="F10" s="32">
        <f>1</f>
        <v>1</v>
      </c>
      <c r="G10" s="32"/>
      <c r="H10" s="32">
        <f>2+3+3</f>
        <v>8</v>
      </c>
      <c r="I10" s="32">
        <f>2+5+1</f>
        <v>8</v>
      </c>
      <c r="J10" s="32">
        <f>(D10*3)+E10*0+(F10*1)</f>
        <v>4</v>
      </c>
    </row>
    <row r="11" spans="1:11" x14ac:dyDescent="0.2">
      <c r="A11" s="42">
        <v>4</v>
      </c>
      <c r="B11" s="31" t="s">
        <v>43</v>
      </c>
      <c r="C11" s="32">
        <f>SUM(D11:G11)</f>
        <v>3</v>
      </c>
      <c r="D11" s="32"/>
      <c r="E11" s="32">
        <f>1+1+1</f>
        <v>3</v>
      </c>
      <c r="F11" s="32"/>
      <c r="G11" s="32"/>
      <c r="H11" s="32">
        <f>2+2+1</f>
        <v>5</v>
      </c>
      <c r="I11" s="32">
        <f>5+7+3</f>
        <v>15</v>
      </c>
      <c r="J11" s="32">
        <f>(D11*3)+E11*0+(F11*1)</f>
        <v>0</v>
      </c>
    </row>
    <row r="12" spans="1:11" x14ac:dyDescent="0.2">
      <c r="A12" s="42"/>
      <c r="B12" s="39"/>
      <c r="C12" s="40"/>
      <c r="D12" s="49">
        <f>SUM(D8:D11)</f>
        <v>5</v>
      </c>
      <c r="E12" s="49">
        <f t="shared" ref="E12:I12" si="0">SUM(E8:E11)</f>
        <v>5</v>
      </c>
      <c r="F12" s="49">
        <f t="shared" si="0"/>
        <v>2</v>
      </c>
      <c r="G12" s="49">
        <f t="shared" si="0"/>
        <v>0</v>
      </c>
      <c r="H12" s="49">
        <f t="shared" si="0"/>
        <v>36</v>
      </c>
      <c r="I12" s="49">
        <f t="shared" si="0"/>
        <v>36</v>
      </c>
      <c r="J12" s="40"/>
    </row>
    <row r="13" spans="1:11" x14ac:dyDescent="0.2">
      <c r="B13" s="33"/>
      <c r="C13" s="33"/>
      <c r="D13" s="33"/>
      <c r="E13" s="33"/>
      <c r="F13" s="33"/>
      <c r="G13" s="33"/>
      <c r="H13" s="33"/>
      <c r="I13" s="33"/>
      <c r="J13" s="33"/>
    </row>
    <row r="14" spans="1:11" x14ac:dyDescent="0.2">
      <c r="B14" s="35" t="s">
        <v>55</v>
      </c>
      <c r="C14" s="36" t="s">
        <v>47</v>
      </c>
      <c r="D14" s="43" t="s">
        <v>48</v>
      </c>
      <c r="E14" s="44" t="s">
        <v>23</v>
      </c>
      <c r="F14" s="44" t="s">
        <v>49</v>
      </c>
      <c r="G14" s="45" t="s">
        <v>50</v>
      </c>
      <c r="H14" s="46" t="s">
        <v>51</v>
      </c>
      <c r="I14" s="47" t="s">
        <v>52</v>
      </c>
      <c r="J14" s="37" t="s">
        <v>53</v>
      </c>
    </row>
    <row r="15" spans="1:11" x14ac:dyDescent="0.2">
      <c r="A15" s="42">
        <v>1</v>
      </c>
      <c r="B15" s="85" t="s">
        <v>71</v>
      </c>
      <c r="C15" s="86">
        <f>SUM(D15:G15)</f>
        <v>3</v>
      </c>
      <c r="D15" s="86">
        <f>1+1+1</f>
        <v>3</v>
      </c>
      <c r="E15" s="86"/>
      <c r="F15" s="86"/>
      <c r="G15" s="86"/>
      <c r="H15" s="86">
        <f>3+3+1</f>
        <v>7</v>
      </c>
      <c r="I15" s="86">
        <f>1+0+0</f>
        <v>1</v>
      </c>
      <c r="J15" s="86">
        <f>(D15*3)+E15*0+(F15*1)</f>
        <v>9</v>
      </c>
    </row>
    <row r="16" spans="1:11" x14ac:dyDescent="0.2">
      <c r="A16" s="42">
        <v>2</v>
      </c>
      <c r="B16" s="85" t="s">
        <v>41</v>
      </c>
      <c r="C16" s="86">
        <f>SUM(D16:G16)</f>
        <v>3</v>
      </c>
      <c r="D16" s="86">
        <f>1+1</f>
        <v>2</v>
      </c>
      <c r="E16" s="86">
        <f>1</f>
        <v>1</v>
      </c>
      <c r="F16" s="86"/>
      <c r="G16" s="86"/>
      <c r="H16" s="86">
        <f>3+1+0</f>
        <v>4</v>
      </c>
      <c r="I16" s="86">
        <f>0+0+1</f>
        <v>1</v>
      </c>
      <c r="J16" s="86">
        <f>(D16*3)+E16*0+(F16*1)</f>
        <v>6</v>
      </c>
    </row>
    <row r="17" spans="1:10" x14ac:dyDescent="0.2">
      <c r="A17" s="42">
        <v>3</v>
      </c>
      <c r="B17" s="31" t="s">
        <v>39</v>
      </c>
      <c r="C17" s="32">
        <f>SUM(D17:G17)</f>
        <v>3</v>
      </c>
      <c r="D17" s="32">
        <f>1</f>
        <v>1</v>
      </c>
      <c r="E17" s="32">
        <f>1+1</f>
        <v>2</v>
      </c>
      <c r="F17" s="32"/>
      <c r="G17" s="32"/>
      <c r="H17" s="32">
        <f>1+0+3</f>
        <v>4</v>
      </c>
      <c r="I17" s="32">
        <f>3+1+0</f>
        <v>4</v>
      </c>
      <c r="J17" s="32">
        <f>(D17*3)+E17*0+(F17*1)</f>
        <v>3</v>
      </c>
    </row>
    <row r="18" spans="1:10" x14ac:dyDescent="0.2">
      <c r="A18" s="42">
        <v>4</v>
      </c>
      <c r="B18" s="31" t="s">
        <v>59</v>
      </c>
      <c r="C18" s="32">
        <f>SUM(D18:G18)</f>
        <v>3</v>
      </c>
      <c r="D18" s="32"/>
      <c r="E18" s="32"/>
      <c r="F18" s="32"/>
      <c r="G18" s="32">
        <f>1+1+1</f>
        <v>3</v>
      </c>
      <c r="H18" s="32">
        <f>0+0+0</f>
        <v>0</v>
      </c>
      <c r="I18" s="32">
        <f>3+3+3</f>
        <v>9</v>
      </c>
      <c r="J18" s="32">
        <f>(D18*3)+E18*0+(F18*1)</f>
        <v>0</v>
      </c>
    </row>
    <row r="19" spans="1:10" x14ac:dyDescent="0.2">
      <c r="A19" s="42"/>
      <c r="B19" s="39"/>
      <c r="C19" s="40"/>
      <c r="D19" s="49">
        <f>SUM(D15:D18)</f>
        <v>6</v>
      </c>
      <c r="E19" s="49">
        <f t="shared" ref="E19" si="1">SUM(E15:E18)</f>
        <v>3</v>
      </c>
      <c r="F19" s="49">
        <f t="shared" ref="F19" si="2">SUM(F15:F18)</f>
        <v>0</v>
      </c>
      <c r="G19" s="49">
        <f t="shared" ref="G19" si="3">SUM(G15:G18)</f>
        <v>3</v>
      </c>
      <c r="H19" s="49">
        <f>SUM(H15:H18)</f>
        <v>15</v>
      </c>
      <c r="I19" s="49">
        <f t="shared" ref="I19" si="4">SUM(I15:I18)</f>
        <v>15</v>
      </c>
      <c r="J19" s="40"/>
    </row>
    <row r="20" spans="1:10" x14ac:dyDescent="0.2">
      <c r="B20" s="33"/>
      <c r="C20" s="33"/>
      <c r="D20" s="33"/>
      <c r="E20" s="33"/>
      <c r="F20" s="33"/>
      <c r="G20" s="33"/>
      <c r="H20" s="33"/>
      <c r="I20" s="33"/>
      <c r="J20" s="33"/>
    </row>
    <row r="21" spans="1:10" x14ac:dyDescent="0.2">
      <c r="B21" s="35" t="s">
        <v>61</v>
      </c>
      <c r="C21" s="36" t="s">
        <v>47</v>
      </c>
      <c r="D21" s="43" t="s">
        <v>48</v>
      </c>
      <c r="E21" s="44" t="s">
        <v>23</v>
      </c>
      <c r="F21" s="44" t="s">
        <v>49</v>
      </c>
      <c r="G21" s="45" t="s">
        <v>50</v>
      </c>
      <c r="H21" s="46" t="s">
        <v>51</v>
      </c>
      <c r="I21" s="47" t="s">
        <v>52</v>
      </c>
      <c r="J21" s="37" t="s">
        <v>53</v>
      </c>
    </row>
    <row r="22" spans="1:10" x14ac:dyDescent="0.2">
      <c r="A22" s="42">
        <v>1</v>
      </c>
      <c r="B22" s="85" t="s">
        <v>36</v>
      </c>
      <c r="C22" s="86">
        <f>SUM(D22:G22)</f>
        <v>3</v>
      </c>
      <c r="D22" s="86">
        <f>1+1+1</f>
        <v>3</v>
      </c>
      <c r="E22" s="86"/>
      <c r="F22" s="86"/>
      <c r="G22" s="86"/>
      <c r="H22" s="86">
        <f>7+5+2</f>
        <v>14</v>
      </c>
      <c r="I22" s="86">
        <f>1+1+1</f>
        <v>3</v>
      </c>
      <c r="J22" s="86">
        <f>(D22*3)+E22*0+(F22*1)</f>
        <v>9</v>
      </c>
    </row>
    <row r="23" spans="1:10" x14ac:dyDescent="0.2">
      <c r="A23" s="42">
        <v>2</v>
      </c>
      <c r="B23" s="85" t="s">
        <v>54</v>
      </c>
      <c r="C23" s="86">
        <f>SUM(D23:G23)</f>
        <v>3</v>
      </c>
      <c r="D23" s="86">
        <f>1+1</f>
        <v>2</v>
      </c>
      <c r="E23" s="86">
        <f>1</f>
        <v>1</v>
      </c>
      <c r="F23" s="86"/>
      <c r="G23" s="86"/>
      <c r="H23" s="86">
        <f>6+7+1</f>
        <v>14</v>
      </c>
      <c r="I23" s="86">
        <f>1+0+2</f>
        <v>3</v>
      </c>
      <c r="J23" s="86">
        <f>(D23*3)+E23*0+(F23*1)</f>
        <v>6</v>
      </c>
    </row>
    <row r="24" spans="1:10" x14ac:dyDescent="0.2">
      <c r="A24" s="42">
        <v>3</v>
      </c>
      <c r="B24" s="31" t="s">
        <v>72</v>
      </c>
      <c r="C24" s="32">
        <f>SUM(D24:G24)</f>
        <v>3</v>
      </c>
      <c r="D24" s="32">
        <f>1</f>
        <v>1</v>
      </c>
      <c r="E24" s="32">
        <f>1+1</f>
        <v>2</v>
      </c>
      <c r="F24" s="32"/>
      <c r="G24" s="32"/>
      <c r="H24" s="32">
        <f>1+0+6</f>
        <v>7</v>
      </c>
      <c r="I24" s="32">
        <f>7+7+1</f>
        <v>15</v>
      </c>
      <c r="J24" s="32">
        <f>(D24*3)+E24*0+(F24*1)</f>
        <v>3</v>
      </c>
    </row>
    <row r="25" spans="1:10" x14ac:dyDescent="0.2">
      <c r="A25" s="42">
        <v>4</v>
      </c>
      <c r="B25" s="31" t="s">
        <v>40</v>
      </c>
      <c r="C25" s="32">
        <f>SUM(D25:G25)</f>
        <v>3</v>
      </c>
      <c r="D25" s="32"/>
      <c r="E25" s="32">
        <f>1+1+1</f>
        <v>3</v>
      </c>
      <c r="F25" s="32"/>
      <c r="G25" s="32"/>
      <c r="H25" s="32">
        <f>1+1+1</f>
        <v>3</v>
      </c>
      <c r="I25" s="32">
        <f>6+5+6</f>
        <v>17</v>
      </c>
      <c r="J25" s="32">
        <f>(D25*3)+E25*0+(F25*1)</f>
        <v>0</v>
      </c>
    </row>
    <row r="26" spans="1:10" x14ac:dyDescent="0.2">
      <c r="B26" s="48"/>
      <c r="C26" s="40"/>
      <c r="D26" s="49">
        <f>SUM(D22:D25)</f>
        <v>6</v>
      </c>
      <c r="E26" s="49">
        <f t="shared" ref="E26" si="5">SUM(E22:E25)</f>
        <v>6</v>
      </c>
      <c r="F26" s="49">
        <f t="shared" ref="F26" si="6">SUM(F22:F25)</f>
        <v>0</v>
      </c>
      <c r="G26" s="49">
        <f t="shared" ref="G26" si="7">SUM(G22:G25)</f>
        <v>0</v>
      </c>
      <c r="H26" s="49">
        <f t="shared" ref="H26" si="8">SUM(H22:H25)</f>
        <v>38</v>
      </c>
      <c r="I26" s="49">
        <f t="shared" ref="I26" si="9">SUM(I22:I25)</f>
        <v>38</v>
      </c>
      <c r="J26" s="40"/>
    </row>
    <row r="27" spans="1:10" x14ac:dyDescent="0.2">
      <c r="B27" s="48"/>
      <c r="C27" s="40"/>
      <c r="D27" s="40"/>
      <c r="E27" s="40"/>
      <c r="F27" s="40"/>
      <c r="G27" s="40"/>
      <c r="H27" s="40"/>
      <c r="I27" s="40"/>
      <c r="J27" s="40"/>
    </row>
    <row r="28" spans="1:10" x14ac:dyDescent="0.2">
      <c r="B28" s="35" t="s">
        <v>62</v>
      </c>
      <c r="C28" s="36" t="s">
        <v>47</v>
      </c>
      <c r="D28" s="43" t="s">
        <v>48</v>
      </c>
      <c r="E28" s="44" t="s">
        <v>23</v>
      </c>
      <c r="F28" s="44" t="s">
        <v>49</v>
      </c>
      <c r="G28" s="45" t="s">
        <v>50</v>
      </c>
      <c r="H28" s="46" t="s">
        <v>51</v>
      </c>
      <c r="I28" s="47" t="s">
        <v>52</v>
      </c>
      <c r="J28" s="37" t="s">
        <v>53</v>
      </c>
    </row>
    <row r="29" spans="1:10" x14ac:dyDescent="0.2">
      <c r="A29" s="42">
        <v>1</v>
      </c>
      <c r="B29" s="85" t="s">
        <v>63</v>
      </c>
      <c r="C29" s="86">
        <f>SUM(D29:G29)</f>
        <v>3</v>
      </c>
      <c r="D29" s="86">
        <f>1+1+1</f>
        <v>3</v>
      </c>
      <c r="E29" s="86"/>
      <c r="F29" s="86"/>
      <c r="G29" s="86"/>
      <c r="H29" s="86">
        <f>4+3+3</f>
        <v>10</v>
      </c>
      <c r="I29" s="86">
        <f>3+0+2</f>
        <v>5</v>
      </c>
      <c r="J29" s="86">
        <f>(D29*3)+E29*0+(F29*1)</f>
        <v>9</v>
      </c>
    </row>
    <row r="30" spans="1:10" x14ac:dyDescent="0.2">
      <c r="A30" s="42">
        <v>2</v>
      </c>
      <c r="B30" s="85" t="s">
        <v>60</v>
      </c>
      <c r="C30" s="86">
        <f>SUM(D30:G30)</f>
        <v>3</v>
      </c>
      <c r="D30" s="86">
        <f>1</f>
        <v>1</v>
      </c>
      <c r="E30" s="86">
        <f>1</f>
        <v>1</v>
      </c>
      <c r="F30" s="86">
        <f>1</f>
        <v>1</v>
      </c>
      <c r="G30" s="86"/>
      <c r="H30" s="86">
        <f>3+2+2</f>
        <v>7</v>
      </c>
      <c r="I30" s="86">
        <f>4+2+1</f>
        <v>7</v>
      </c>
      <c r="J30" s="86">
        <f>(D30*3)+E30*0+(F30*1)</f>
        <v>4</v>
      </c>
    </row>
    <row r="31" spans="1:10" x14ac:dyDescent="0.2">
      <c r="A31" s="42">
        <v>3</v>
      </c>
      <c r="B31" s="31" t="s">
        <v>58</v>
      </c>
      <c r="C31" s="32">
        <f>SUM(D31:G31)</f>
        <v>3</v>
      </c>
      <c r="D31" s="32">
        <f>1</f>
        <v>1</v>
      </c>
      <c r="E31" s="32">
        <f>1+1</f>
        <v>2</v>
      </c>
      <c r="F31" s="32"/>
      <c r="G31" s="32"/>
      <c r="H31" s="32">
        <f>2+0+1</f>
        <v>3</v>
      </c>
      <c r="I31" s="32">
        <f>1+3+2</f>
        <v>6</v>
      </c>
      <c r="J31" s="32">
        <f>(D31*3)+E31*0+(F31*1)</f>
        <v>3</v>
      </c>
    </row>
    <row r="32" spans="1:10" x14ac:dyDescent="0.2">
      <c r="A32" s="42">
        <v>4</v>
      </c>
      <c r="B32" s="31" t="s">
        <v>38</v>
      </c>
      <c r="C32" s="32">
        <f>SUM(D32:G32)</f>
        <v>3</v>
      </c>
      <c r="D32" s="32"/>
      <c r="E32" s="32">
        <f>1+1</f>
        <v>2</v>
      </c>
      <c r="F32" s="32">
        <f>1</f>
        <v>1</v>
      </c>
      <c r="G32" s="32"/>
      <c r="H32" s="32">
        <f>1+2+2</f>
        <v>5</v>
      </c>
      <c r="I32" s="32">
        <f>2+2+3</f>
        <v>7</v>
      </c>
      <c r="J32" s="32">
        <f>(D32*3)+E32*0+(F32*1)</f>
        <v>1</v>
      </c>
    </row>
    <row r="33" spans="4:9" x14ac:dyDescent="0.2">
      <c r="D33" s="49">
        <f>SUM(D29:D32)</f>
        <v>5</v>
      </c>
      <c r="E33" s="49">
        <f t="shared" ref="E33" si="10">SUM(E29:E32)</f>
        <v>5</v>
      </c>
      <c r="F33" s="49">
        <f t="shared" ref="F33" si="11">SUM(F29:F32)</f>
        <v>2</v>
      </c>
      <c r="G33" s="49">
        <f t="shared" ref="G33" si="12">SUM(G29:G32)</f>
        <v>0</v>
      </c>
      <c r="H33" s="49">
        <f t="shared" ref="H33" si="13">SUM(H29:H32)</f>
        <v>25</v>
      </c>
      <c r="I33" s="49">
        <f t="shared" ref="I33" si="14">SUM(I29:I32)</f>
        <v>25</v>
      </c>
    </row>
  </sheetData>
  <sortState xmlns:xlrd2="http://schemas.microsoft.com/office/spreadsheetml/2017/richdata2" ref="B29:J32">
    <sortCondition descending="1" ref="J29:J32"/>
  </sortState>
  <mergeCells count="2">
    <mergeCell ref="B4:J4"/>
    <mergeCell ref="B5:J5"/>
  </mergeCells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87AEF680EBDD4DA6C9CABD4E31BE29" ma:contentTypeVersion="10" ma:contentTypeDescription="Crée un document." ma:contentTypeScope="" ma:versionID="5cef3877ca2dd64d35206f5179254dcf">
  <xsd:schema xmlns:xsd="http://www.w3.org/2001/XMLSchema" xmlns:xs="http://www.w3.org/2001/XMLSchema" xmlns:p="http://schemas.microsoft.com/office/2006/metadata/properties" xmlns:ns2="0429f1f8-3b37-4357-848b-560e18874c15" xmlns:ns3="6fc59f1f-f513-456d-8ca3-1202812acb59" targetNamespace="http://schemas.microsoft.com/office/2006/metadata/properties" ma:root="true" ma:fieldsID="6ee96dec6aab626f61c6f11945f3e8e4" ns2:_="" ns3:_="">
    <xsd:import namespace="0429f1f8-3b37-4357-848b-560e18874c15"/>
    <xsd:import namespace="6fc59f1f-f513-456d-8ca3-1202812ac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9f1f8-3b37-4357-848b-560e18874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59f1f-f513-456d-8ca3-1202812ac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F9B51B-B2D8-4E67-9C23-1066091CB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9f1f8-3b37-4357-848b-560e18874c15"/>
    <ds:schemaRef ds:uri="6fc59f1f-f513-456d-8ca3-1202812acb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4A2404-D394-4BB0-8386-8626749F6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A0CAFA-9627-4CAC-899D-028CDB239DE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429f1f8-3b37-4357-848b-560e18874c15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fc59f1f-f513-456d-8ca3-1202812acb5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Horaire Féminin</vt:lpstr>
      <vt:lpstr>Classement Féminin</vt:lpstr>
      <vt:lpstr>Horaire Masculin</vt:lpstr>
      <vt:lpstr>Classement Masculin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2019-04-23T15:11:10Z</cp:lastPrinted>
  <dcterms:created xsi:type="dcterms:W3CDTF">2019-04-15T13:18:37Z</dcterms:created>
  <dcterms:modified xsi:type="dcterms:W3CDTF">2019-04-28T17:11:50Z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0x0101007887AEF680EBDD4DA6C9CABD4E31BE29</vt:lpwstr>
  </property>
  <property fmtid="{D5CDD505-2E9C-101B-9397-08002B2CF9AE}" pid="3" name="AuthorIds_UIVersion_1024">
    <vt:lpwstr>13</vt:lpwstr>
  </property>
</Properties>
</file>