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672D8C23-00F9-4F2C-B28A-769EB29F127F}" xr6:coauthVersionLast="45" xr6:coauthVersionMax="45" xr10:uidLastSave="{00000000-0000-0000-0000-000000000000}"/>
  <bookViews>
    <workbookView xWindow="-120" yWindow="-120" windowWidth="20730" windowHeight="11310" xr2:uid="{8D8A7FEE-D827-4E1F-BE74-F1886191296A}"/>
  </bookViews>
  <sheets>
    <sheet name="Horaire MASC" sheetId="1" r:id="rId1"/>
    <sheet name="Classement MAS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H18" i="2"/>
  <c r="E18" i="2"/>
  <c r="I15" i="2"/>
  <c r="H15" i="2"/>
  <c r="D15" i="2"/>
  <c r="I11" i="2" l="1"/>
  <c r="H11" i="2"/>
  <c r="E11" i="2"/>
  <c r="I10" i="2"/>
  <c r="H10" i="2"/>
  <c r="D10" i="2"/>
  <c r="I17" i="2" l="1"/>
  <c r="H17" i="2"/>
  <c r="I16" i="2"/>
  <c r="H16" i="2"/>
  <c r="E17" i="2"/>
  <c r="D16" i="2"/>
  <c r="I25" i="2" l="1"/>
  <c r="H25" i="2"/>
  <c r="E25" i="2"/>
  <c r="I24" i="2"/>
  <c r="H24" i="2"/>
  <c r="D24" i="2"/>
  <c r="I8" i="2"/>
  <c r="H8" i="2"/>
  <c r="D8" i="2"/>
  <c r="I9" i="2"/>
  <c r="H9" i="2"/>
  <c r="E9" i="2"/>
  <c r="I23" i="2"/>
  <c r="H23" i="2"/>
  <c r="E23" i="2"/>
  <c r="I22" i="2"/>
  <c r="H22" i="2"/>
  <c r="D22" i="2"/>
  <c r="E10" i="2" l="1"/>
  <c r="I31" i="2"/>
  <c r="I30" i="2"/>
  <c r="H30" i="2"/>
  <c r="H31" i="2"/>
  <c r="F31" i="2"/>
  <c r="F30" i="2"/>
  <c r="E24" i="2" l="1"/>
  <c r="D23" i="2"/>
  <c r="E30" i="2" l="1"/>
  <c r="I29" i="2"/>
  <c r="H29" i="2"/>
  <c r="D29" i="2"/>
  <c r="D9" i="2"/>
  <c r="E16" i="2" l="1"/>
  <c r="E31" i="2" l="1"/>
  <c r="D17" i="2" l="1"/>
  <c r="I32" i="2" l="1"/>
  <c r="H32" i="2"/>
  <c r="G32" i="2"/>
  <c r="F32" i="2"/>
  <c r="E32" i="2"/>
  <c r="D32" i="2"/>
  <c r="J31" i="2"/>
  <c r="C31" i="2"/>
  <c r="J30" i="2"/>
  <c r="C30" i="2"/>
  <c r="J29" i="2"/>
  <c r="C29" i="2"/>
  <c r="I26" i="2"/>
  <c r="H26" i="2"/>
  <c r="G26" i="2"/>
  <c r="F26" i="2"/>
  <c r="E26" i="2"/>
  <c r="D26" i="2"/>
  <c r="J24" i="2"/>
  <c r="C24" i="2"/>
  <c r="J23" i="2"/>
  <c r="C23" i="2"/>
  <c r="J25" i="2"/>
  <c r="C25" i="2"/>
  <c r="J22" i="2"/>
  <c r="C22" i="2"/>
  <c r="I19" i="2"/>
  <c r="H19" i="2"/>
  <c r="G19" i="2"/>
  <c r="F19" i="2"/>
  <c r="E19" i="2"/>
  <c r="D19" i="2"/>
  <c r="J18" i="2"/>
  <c r="C18" i="2"/>
  <c r="J17" i="2"/>
  <c r="C17" i="2"/>
  <c r="J16" i="2"/>
  <c r="C16" i="2"/>
  <c r="J15" i="2"/>
  <c r="C15" i="2"/>
  <c r="I12" i="2"/>
  <c r="H12" i="2"/>
  <c r="G12" i="2"/>
  <c r="F12" i="2"/>
  <c r="E12" i="2"/>
  <c r="D12" i="2"/>
  <c r="J11" i="2"/>
  <c r="C11" i="2"/>
  <c r="J10" i="2"/>
  <c r="C10" i="2"/>
  <c r="J9" i="2"/>
  <c r="C9" i="2"/>
  <c r="J8" i="2"/>
  <c r="C8" i="2"/>
</calcChain>
</file>

<file path=xl/sharedStrings.xml><?xml version="1.0" encoding="utf-8"?>
<sst xmlns="http://schemas.openxmlformats.org/spreadsheetml/2006/main" count="248" uniqueCount="113">
  <si>
    <t>10h00</t>
  </si>
  <si>
    <t>10h30</t>
  </si>
  <si>
    <t>11h00</t>
  </si>
  <si>
    <t>11h30</t>
  </si>
  <si>
    <t>12h00</t>
  </si>
  <si>
    <t>12h30</t>
  </si>
  <si>
    <t>13h00</t>
  </si>
  <si>
    <t>13h30</t>
  </si>
  <si>
    <t>14h00</t>
  </si>
  <si>
    <t>Heure</t>
  </si>
  <si>
    <t>#</t>
  </si>
  <si>
    <t>Pool</t>
  </si>
  <si>
    <t>Visiteur</t>
  </si>
  <si>
    <t>PTS</t>
  </si>
  <si>
    <t>Receveur</t>
  </si>
  <si>
    <t>Terrain</t>
  </si>
  <si>
    <t>08h00</t>
  </si>
  <si>
    <t>C</t>
  </si>
  <si>
    <t>Collège Charlemagne</t>
  </si>
  <si>
    <t>CASD</t>
  </si>
  <si>
    <t>08h30</t>
  </si>
  <si>
    <t>D</t>
  </si>
  <si>
    <t>Murielle-Dumont</t>
  </si>
  <si>
    <t>Socrates</t>
  </si>
  <si>
    <t>09h00</t>
  </si>
  <si>
    <t>Saint-Louis</t>
  </si>
  <si>
    <t>09h30</t>
  </si>
  <si>
    <t>Perce-Neige</t>
  </si>
  <si>
    <t>►</t>
  </si>
  <si>
    <t>Pause</t>
  </si>
  <si>
    <t>11h15</t>
  </si>
  <si>
    <t>11h45</t>
  </si>
  <si>
    <t>12h15</t>
  </si>
  <si>
    <t>12h45</t>
  </si>
  <si>
    <t>14h15</t>
  </si>
  <si>
    <t>15h00</t>
  </si>
  <si>
    <t>15h45</t>
  </si>
  <si>
    <t>A</t>
  </si>
  <si>
    <t>Gentilly</t>
  </si>
  <si>
    <t>B</t>
  </si>
  <si>
    <t>Alexander Von Humboldt</t>
  </si>
  <si>
    <t>Collège Beaubois</t>
  </si>
  <si>
    <t>Saint-Germain Outr.</t>
  </si>
  <si>
    <t>14h45</t>
  </si>
  <si>
    <t>QF 1</t>
  </si>
  <si>
    <t>15h30</t>
  </si>
  <si>
    <t>QF 2</t>
  </si>
  <si>
    <t>16h00</t>
  </si>
  <si>
    <t>16h15</t>
  </si>
  <si>
    <t>DF1</t>
  </si>
  <si>
    <t>17h00</t>
  </si>
  <si>
    <t>DF2</t>
  </si>
  <si>
    <t>17h45</t>
  </si>
  <si>
    <t>FIN BR</t>
  </si>
  <si>
    <t>18h30</t>
  </si>
  <si>
    <t>FIN OR</t>
  </si>
  <si>
    <t>19h00</t>
  </si>
  <si>
    <t>Remises des médailles et de la bannière</t>
  </si>
  <si>
    <t>Catherine-Soumillard</t>
  </si>
  <si>
    <t>Académie Saint-Clément</t>
  </si>
  <si>
    <t>COUPE BADABING - 13e édition</t>
  </si>
  <si>
    <t>Horaire Masculin - 30 novembre 2019</t>
  </si>
  <si>
    <t>- Classement des équipes masculines -</t>
  </si>
  <si>
    <t>POOL A</t>
  </si>
  <si>
    <t>PJ</t>
  </si>
  <si>
    <t>V</t>
  </si>
  <si>
    <t>N</t>
  </si>
  <si>
    <t>F</t>
  </si>
  <si>
    <t>PP</t>
  </si>
  <si>
    <t>PC</t>
  </si>
  <si>
    <t>TOTAL</t>
  </si>
  <si>
    <t>POOL B</t>
  </si>
  <si>
    <t>POOL C</t>
  </si>
  <si>
    <t>POOL D</t>
  </si>
  <si>
    <t>Gentilly1</t>
  </si>
  <si>
    <t>Académie Sainte-anne</t>
  </si>
  <si>
    <t>Henri-Beaulieu</t>
  </si>
  <si>
    <t>Gentilly2</t>
  </si>
  <si>
    <t>De La Mosaîque</t>
  </si>
  <si>
    <t>HF1</t>
  </si>
  <si>
    <t>HF2</t>
  </si>
  <si>
    <t>QF3</t>
  </si>
  <si>
    <t>QF4</t>
  </si>
  <si>
    <t>Académie Sainte-Anne</t>
  </si>
  <si>
    <t>Alexander Von-Humboldt</t>
  </si>
  <si>
    <t>De La Mosaïque</t>
  </si>
  <si>
    <t>Déplacement des équipes CASD vers Gentilly</t>
  </si>
  <si>
    <t>Mis à jour: 30 nov. 2019</t>
  </si>
  <si>
    <t>1er D - Murielle-Dumont</t>
  </si>
  <si>
    <t>École primaire Gentilly</t>
  </si>
  <si>
    <t>Complexe Aquatique et Sportif de Dorval</t>
  </si>
  <si>
    <t>École primaire Gentilly - Ronde des demi-finales</t>
  </si>
  <si>
    <t>Fus</t>
  </si>
  <si>
    <t>3e D - Saint-Germian Outr.</t>
  </si>
  <si>
    <t>2e D - Alexander Von Humboldt</t>
  </si>
  <si>
    <t>1er C - Catherine-Soumillard</t>
  </si>
  <si>
    <t>2e C - Saint-Louis</t>
  </si>
  <si>
    <t>1er A - Perce-Neige</t>
  </si>
  <si>
    <t>2e A - Gentilly</t>
  </si>
  <si>
    <t>3e C - De la Mosaïque</t>
  </si>
  <si>
    <t>1er B - Ac. Saint-Clément</t>
  </si>
  <si>
    <t>2e B - Collège Beaubois</t>
  </si>
  <si>
    <t>G HF1 - Saint-Louis</t>
  </si>
  <si>
    <t>G HF2 - De La Mosaïque</t>
  </si>
  <si>
    <t>G QF3 - Murielle-Dumont</t>
  </si>
  <si>
    <t>G QF1 - Collège Beaubois</t>
  </si>
  <si>
    <t>G QF4 - De La Mosaïque</t>
  </si>
  <si>
    <t>G QF2 - Ac. Saint-Clément</t>
  </si>
  <si>
    <t>P DF1 - De La Mosaïque</t>
  </si>
  <si>
    <t>G DF1 - Collège Beaubois</t>
  </si>
  <si>
    <t>P DF2 - Murielle-Dumont</t>
  </si>
  <si>
    <t>G DF2 - Académie Saint-Clément</t>
  </si>
  <si>
    <t>18h54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</si>
</sst>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indexed="9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b/>
      <sz val="10"/>
      <name val="Arial Unicode MS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Calibri"/>
      <family val="2"/>
    </font>
    <font>
      <sz val="8"/>
      <color theme="2" tint="-0.749992370372631"/>
      <name val="Arial"/>
      <family val="2"/>
    </font>
    <font>
      <sz val="12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 Unicode MS"/>
      <family val="2"/>
    </font>
    <font>
      <b/>
      <sz val="10"/>
      <color theme="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5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1" fillId="0" borderId="3" xfId="1" applyFont="1" applyBorder="1" applyAlignment="1">
      <alignment horizontal="center" wrapText="1"/>
    </xf>
    <xf numFmtId="0" fontId="0" fillId="0" borderId="1" xfId="0" applyBorder="1"/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/>
    <xf numFmtId="0" fontId="8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0" borderId="27" xfId="0" applyFont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8" fillId="0" borderId="34" xfId="0" applyFont="1" applyBorder="1" applyAlignment="1">
      <alignment vertic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0" xfId="0" applyFont="1"/>
    <xf numFmtId="15" fontId="14" fillId="0" borderId="0" xfId="0" applyNumberFormat="1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8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8" fillId="3" borderId="34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8" fillId="3" borderId="27" xfId="0" applyFont="1" applyFill="1" applyBorder="1" applyAlignment="1">
      <alignment vertic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7" borderId="40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/>
    </xf>
    <xf numFmtId="0" fontId="0" fillId="7" borderId="0" xfId="0" applyFill="1"/>
    <xf numFmtId="0" fontId="8" fillId="3" borderId="13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6" fillId="8" borderId="1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</cellXfs>
  <cellStyles count="2">
    <cellStyle name="Normal" xfId="0" builtinId="0"/>
    <cellStyle name="Normal 3" xfId="1" xr:uid="{F0F02AA5-8FD4-4B5F-BE63-69B2E28CD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1019175</xdr:colOff>
      <xdr:row>0</xdr:row>
      <xdr:rowOff>128490</xdr:rowOff>
    </xdr:from>
    <xdr:ext cx="1349652" cy="633510"/>
    <xdr:pic>
      <xdr:nvPicPr>
        <xdr:cNvPr id="2" name="Picture 8" descr="SIGNATURE-RSEQ-LSL-CMYK-LR">
          <a:extLst>
            <a:ext uri="{FF2B5EF4-FFF2-40B4-BE49-F238E27FC236}">
              <a16:creationId xmlns:a16="http://schemas.microsoft.com/office/drawing/2014/main" id="{8815A1C7-CC9F-4936-AE3F-2BB0E9F7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28490"/>
          <a:ext cx="1349652" cy="63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absoluteAnchor>
    <xdr:pos x="581024" y="38100"/>
    <xdr:ext cx="904875" cy="886024"/>
    <xdr:pic>
      <xdr:nvPicPr>
        <xdr:cNvPr id="3" name="Picture 9">
          <a:extLst>
            <a:ext uri="{FF2B5EF4-FFF2-40B4-BE49-F238E27FC236}">
              <a16:creationId xmlns:a16="http://schemas.microsoft.com/office/drawing/2014/main" id="{667E8ED0-C026-427D-966C-E3468462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38100"/>
          <a:ext cx="904875" cy="886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47725" y="95250"/>
    <xdr:ext cx="914400" cy="895350"/>
    <xdr:pic>
      <xdr:nvPicPr>
        <xdr:cNvPr id="3" name="Picture 9">
          <a:extLst>
            <a:ext uri="{FF2B5EF4-FFF2-40B4-BE49-F238E27FC236}">
              <a16:creationId xmlns:a16="http://schemas.microsoft.com/office/drawing/2014/main" id="{E4A001F0-ECC6-4A52-BE77-60E41F5E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6E4E-12FE-42A6-9A0E-358EA2E21E2D}">
  <dimension ref="A1:H45"/>
  <sheetViews>
    <sheetView tabSelected="1" workbookViewId="0">
      <selection activeCell="J15" sqref="J15"/>
    </sheetView>
  </sheetViews>
  <sheetFormatPr baseColWidth="10" defaultRowHeight="15" x14ac:dyDescent="0.25"/>
  <cols>
    <col min="1" max="1" width="6.7109375" bestFit="1" customWidth="1"/>
    <col min="2" max="2" width="7.140625" bestFit="1" customWidth="1"/>
    <col min="3" max="3" width="6" bestFit="1" customWidth="1"/>
    <col min="4" max="4" width="26.5703125" customWidth="1"/>
    <col min="5" max="6" width="6" customWidth="1"/>
    <col min="7" max="7" width="32.85546875" customWidth="1"/>
    <col min="8" max="8" width="8" customWidth="1"/>
  </cols>
  <sheetData>
    <row r="1" spans="1:8" s="21" customFormat="1" x14ac:dyDescent="0.25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8" s="21" customFormat="1" x14ac:dyDescent="0.25">
      <c r="A2" s="104" t="s">
        <v>61</v>
      </c>
      <c r="B2" s="104"/>
      <c r="C2" s="104"/>
      <c r="D2" s="104"/>
      <c r="E2" s="104"/>
      <c r="F2" s="104"/>
      <c r="G2" s="104"/>
      <c r="H2" s="104"/>
    </row>
    <row r="4" spans="1:8" ht="15.75" x14ac:dyDescent="0.3">
      <c r="A4" s="105"/>
      <c r="B4" s="105"/>
      <c r="C4" s="105"/>
      <c r="D4" s="105"/>
      <c r="E4" s="105"/>
      <c r="F4" s="105"/>
      <c r="G4" s="105"/>
      <c r="H4" s="105"/>
    </row>
    <row r="5" spans="1:8" x14ac:dyDescent="0.25">
      <c r="A5" s="106"/>
      <c r="B5" s="106"/>
      <c r="C5" s="61"/>
      <c r="D5" s="60"/>
      <c r="G5" s="62" t="s">
        <v>87</v>
      </c>
      <c r="H5" s="63" t="s">
        <v>112</v>
      </c>
    </row>
    <row r="6" spans="1:8" x14ac:dyDescent="0.25">
      <c r="A6" s="108" t="s">
        <v>89</v>
      </c>
      <c r="B6" s="108"/>
      <c r="C6" s="108"/>
      <c r="D6" s="108"/>
      <c r="E6" s="108"/>
      <c r="F6" s="108"/>
      <c r="G6" s="108"/>
      <c r="H6" s="108"/>
    </row>
    <row r="7" spans="1:8" ht="15.75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13</v>
      </c>
      <c r="G7" s="2" t="s">
        <v>14</v>
      </c>
      <c r="H7" s="2" t="s">
        <v>15</v>
      </c>
    </row>
    <row r="8" spans="1:8" ht="15.75" x14ac:dyDescent="0.3">
      <c r="A8" s="3" t="s">
        <v>16</v>
      </c>
      <c r="B8" s="3">
        <v>101</v>
      </c>
      <c r="C8" s="5" t="s">
        <v>37</v>
      </c>
      <c r="D8" s="5" t="s">
        <v>83</v>
      </c>
      <c r="E8" s="5">
        <v>0</v>
      </c>
      <c r="F8" s="5">
        <v>7</v>
      </c>
      <c r="G8" s="5" t="s">
        <v>38</v>
      </c>
      <c r="H8" s="6" t="s">
        <v>38</v>
      </c>
    </row>
    <row r="9" spans="1:8" ht="15.75" x14ac:dyDescent="0.3">
      <c r="A9" s="3" t="s">
        <v>20</v>
      </c>
      <c r="B9" s="3">
        <v>102</v>
      </c>
      <c r="C9" s="5" t="s">
        <v>39</v>
      </c>
      <c r="D9" s="5" t="s">
        <v>23</v>
      </c>
      <c r="E9" s="5">
        <v>8</v>
      </c>
      <c r="F9" s="5">
        <v>2</v>
      </c>
      <c r="G9" s="5" t="s">
        <v>77</v>
      </c>
      <c r="H9" s="6" t="s">
        <v>38</v>
      </c>
    </row>
    <row r="10" spans="1:8" ht="15.75" x14ac:dyDescent="0.3">
      <c r="A10" s="3" t="s">
        <v>24</v>
      </c>
      <c r="B10" s="3">
        <v>103</v>
      </c>
      <c r="C10" s="5" t="s">
        <v>37</v>
      </c>
      <c r="D10" s="5" t="s">
        <v>27</v>
      </c>
      <c r="E10" s="5">
        <v>7</v>
      </c>
      <c r="F10" s="5">
        <v>0</v>
      </c>
      <c r="G10" s="5" t="s">
        <v>76</v>
      </c>
      <c r="H10" s="6" t="s">
        <v>38</v>
      </c>
    </row>
    <row r="11" spans="1:8" ht="15.75" x14ac:dyDescent="0.3">
      <c r="A11" s="3" t="s">
        <v>26</v>
      </c>
      <c r="B11" s="3">
        <v>104</v>
      </c>
      <c r="C11" s="5" t="s">
        <v>39</v>
      </c>
      <c r="D11" s="5" t="s">
        <v>41</v>
      </c>
      <c r="E11" s="5">
        <v>2</v>
      </c>
      <c r="F11" s="5">
        <v>3</v>
      </c>
      <c r="G11" s="5" t="s">
        <v>59</v>
      </c>
      <c r="H11" s="6" t="s">
        <v>38</v>
      </c>
    </row>
    <row r="12" spans="1:8" ht="15.75" x14ac:dyDescent="0.3">
      <c r="A12" s="3" t="s">
        <v>0</v>
      </c>
      <c r="B12" s="3">
        <v>105</v>
      </c>
      <c r="C12" s="5" t="s">
        <v>37</v>
      </c>
      <c r="D12" s="5" t="s">
        <v>76</v>
      </c>
      <c r="E12" s="5">
        <v>0</v>
      </c>
      <c r="F12" s="5">
        <v>7</v>
      </c>
      <c r="G12" s="5" t="s">
        <v>38</v>
      </c>
      <c r="H12" s="6" t="s">
        <v>38</v>
      </c>
    </row>
    <row r="13" spans="1:8" ht="15.75" x14ac:dyDescent="0.3">
      <c r="A13" s="3" t="s">
        <v>1</v>
      </c>
      <c r="B13" s="3">
        <v>106</v>
      </c>
      <c r="C13" s="5" t="s">
        <v>39</v>
      </c>
      <c r="D13" s="5" t="s">
        <v>23</v>
      </c>
      <c r="E13" s="5">
        <v>0</v>
      </c>
      <c r="F13" s="5">
        <v>7</v>
      </c>
      <c r="G13" s="5" t="s">
        <v>59</v>
      </c>
      <c r="H13" s="6" t="s">
        <v>38</v>
      </c>
    </row>
    <row r="14" spans="1:8" ht="12.75" customHeight="1" x14ac:dyDescent="0.3">
      <c r="A14" s="7" t="s">
        <v>2</v>
      </c>
      <c r="B14" s="7" t="s">
        <v>28</v>
      </c>
      <c r="C14" s="7"/>
      <c r="D14" s="8" t="s">
        <v>29</v>
      </c>
      <c r="E14" s="8"/>
      <c r="F14" s="8"/>
      <c r="G14" s="8" t="s">
        <v>29</v>
      </c>
      <c r="H14" s="9" t="s">
        <v>38</v>
      </c>
    </row>
    <row r="15" spans="1:8" ht="15.75" x14ac:dyDescent="0.3">
      <c r="A15" s="3" t="s">
        <v>3</v>
      </c>
      <c r="B15" s="3">
        <v>107</v>
      </c>
      <c r="C15" s="5" t="s">
        <v>37</v>
      </c>
      <c r="D15" s="5" t="s">
        <v>83</v>
      </c>
      <c r="E15" s="5">
        <v>0</v>
      </c>
      <c r="F15" s="5">
        <v>1</v>
      </c>
      <c r="G15" s="5" t="s">
        <v>27</v>
      </c>
      <c r="H15" s="6" t="s">
        <v>38</v>
      </c>
    </row>
    <row r="16" spans="1:8" ht="15.75" x14ac:dyDescent="0.3">
      <c r="A16" s="3" t="s">
        <v>4</v>
      </c>
      <c r="B16" s="3">
        <v>108</v>
      </c>
      <c r="C16" s="5" t="s">
        <v>39</v>
      </c>
      <c r="D16" s="5" t="s">
        <v>77</v>
      </c>
      <c r="E16" s="5">
        <v>0</v>
      </c>
      <c r="F16" s="5">
        <v>7</v>
      </c>
      <c r="G16" s="5" t="s">
        <v>41</v>
      </c>
      <c r="H16" s="6" t="s">
        <v>38</v>
      </c>
    </row>
    <row r="17" spans="1:8" ht="15.75" x14ac:dyDescent="0.3">
      <c r="A17" s="3" t="s">
        <v>5</v>
      </c>
      <c r="B17" s="3">
        <v>109</v>
      </c>
      <c r="C17" s="5" t="s">
        <v>37</v>
      </c>
      <c r="D17" s="5" t="s">
        <v>38</v>
      </c>
      <c r="E17" s="5">
        <v>4</v>
      </c>
      <c r="F17" s="5">
        <v>5</v>
      </c>
      <c r="G17" s="5" t="s">
        <v>27</v>
      </c>
      <c r="H17" s="6" t="s">
        <v>38</v>
      </c>
    </row>
    <row r="18" spans="1:8" ht="15.75" x14ac:dyDescent="0.3">
      <c r="A18" s="3" t="s">
        <v>6</v>
      </c>
      <c r="B18" s="3">
        <v>110</v>
      </c>
      <c r="C18" s="5" t="s">
        <v>39</v>
      </c>
      <c r="D18" s="5" t="s">
        <v>41</v>
      </c>
      <c r="E18" s="5">
        <v>5</v>
      </c>
      <c r="F18" s="5">
        <v>2</v>
      </c>
      <c r="G18" s="5" t="s">
        <v>23</v>
      </c>
      <c r="H18" s="6" t="s">
        <v>38</v>
      </c>
    </row>
    <row r="19" spans="1:8" ht="15.75" x14ac:dyDescent="0.3">
      <c r="A19" s="3" t="s">
        <v>7</v>
      </c>
      <c r="B19" s="3">
        <v>111</v>
      </c>
      <c r="C19" s="5" t="s">
        <v>37</v>
      </c>
      <c r="D19" s="5" t="s">
        <v>76</v>
      </c>
      <c r="E19" s="5">
        <v>2</v>
      </c>
      <c r="F19" s="5">
        <v>4</v>
      </c>
      <c r="G19" s="5" t="s">
        <v>83</v>
      </c>
      <c r="H19" s="6" t="s">
        <v>38</v>
      </c>
    </row>
    <row r="20" spans="1:8" ht="16.5" thickBot="1" x14ac:dyDescent="0.35">
      <c r="A20" s="10" t="s">
        <v>8</v>
      </c>
      <c r="B20" s="10">
        <v>112</v>
      </c>
      <c r="C20" s="11" t="s">
        <v>39</v>
      </c>
      <c r="D20" s="11" t="s">
        <v>59</v>
      </c>
      <c r="E20" s="11">
        <v>7</v>
      </c>
      <c r="F20" s="11">
        <v>0</v>
      </c>
      <c r="G20" s="11" t="s">
        <v>77</v>
      </c>
      <c r="H20" s="12" t="s">
        <v>38</v>
      </c>
    </row>
    <row r="21" spans="1:8" ht="15.75" x14ac:dyDescent="0.3">
      <c r="A21" s="13" t="s">
        <v>43</v>
      </c>
      <c r="B21" s="17" t="s">
        <v>44</v>
      </c>
      <c r="C21" s="17"/>
      <c r="D21" s="16" t="s">
        <v>101</v>
      </c>
      <c r="E21" s="4">
        <v>4</v>
      </c>
      <c r="F21" s="4">
        <v>2</v>
      </c>
      <c r="G21" s="16" t="s">
        <v>97</v>
      </c>
      <c r="H21" s="15" t="s">
        <v>38</v>
      </c>
    </row>
    <row r="22" spans="1:8" ht="15.75" x14ac:dyDescent="0.3">
      <c r="A22" s="3" t="s">
        <v>45</v>
      </c>
      <c r="B22" s="4" t="s">
        <v>46</v>
      </c>
      <c r="C22" s="4"/>
      <c r="D22" s="14" t="s">
        <v>98</v>
      </c>
      <c r="E22" s="17">
        <v>0</v>
      </c>
      <c r="F22" s="17">
        <v>7</v>
      </c>
      <c r="G22" s="14" t="s">
        <v>100</v>
      </c>
      <c r="H22" s="6" t="s">
        <v>38</v>
      </c>
    </row>
    <row r="23" spans="1:8" x14ac:dyDescent="0.25">
      <c r="A23" s="107" t="s">
        <v>90</v>
      </c>
      <c r="B23" s="107"/>
      <c r="C23" s="107"/>
      <c r="D23" s="107"/>
      <c r="E23" s="107"/>
      <c r="F23" s="107"/>
      <c r="G23" s="107"/>
      <c r="H23" s="107"/>
    </row>
    <row r="24" spans="1:8" ht="15.75" x14ac:dyDescent="0.3">
      <c r="A24" s="1" t="s">
        <v>9</v>
      </c>
      <c r="B24" s="2" t="s">
        <v>10</v>
      </c>
      <c r="C24" s="2" t="s">
        <v>11</v>
      </c>
      <c r="D24" s="2" t="s">
        <v>12</v>
      </c>
      <c r="E24" s="2" t="s">
        <v>13</v>
      </c>
      <c r="F24" s="2" t="s">
        <v>13</v>
      </c>
      <c r="G24" s="2" t="s">
        <v>14</v>
      </c>
      <c r="H24" s="2" t="s">
        <v>15</v>
      </c>
    </row>
    <row r="25" spans="1:8" ht="15.75" x14ac:dyDescent="0.3">
      <c r="A25" s="3" t="s">
        <v>16</v>
      </c>
      <c r="B25" s="3">
        <v>201</v>
      </c>
      <c r="C25" s="3" t="s">
        <v>17</v>
      </c>
      <c r="D25" s="58" t="s">
        <v>18</v>
      </c>
      <c r="E25" s="58">
        <v>2</v>
      </c>
      <c r="F25" s="58">
        <v>6</v>
      </c>
      <c r="G25" s="58" t="s">
        <v>25</v>
      </c>
      <c r="H25" s="6" t="s">
        <v>19</v>
      </c>
    </row>
    <row r="26" spans="1:8" ht="15.75" x14ac:dyDescent="0.3">
      <c r="A26" s="3" t="s">
        <v>20</v>
      </c>
      <c r="B26" s="3">
        <v>202</v>
      </c>
      <c r="C26" s="3" t="s">
        <v>21</v>
      </c>
      <c r="D26" s="58" t="s">
        <v>42</v>
      </c>
      <c r="E26" s="58">
        <v>2</v>
      </c>
      <c r="F26" s="58">
        <v>5</v>
      </c>
      <c r="G26" s="58" t="s">
        <v>22</v>
      </c>
      <c r="H26" s="6" t="s">
        <v>19</v>
      </c>
    </row>
    <row r="27" spans="1:8" ht="15.75" x14ac:dyDescent="0.3">
      <c r="A27" s="3" t="s">
        <v>24</v>
      </c>
      <c r="B27" s="3">
        <v>203</v>
      </c>
      <c r="C27" s="3" t="s">
        <v>17</v>
      </c>
      <c r="D27" s="58" t="s">
        <v>85</v>
      </c>
      <c r="E27" s="58">
        <v>2</v>
      </c>
      <c r="F27" s="58">
        <v>6</v>
      </c>
      <c r="G27" s="58" t="s">
        <v>58</v>
      </c>
      <c r="H27" s="6" t="s">
        <v>19</v>
      </c>
    </row>
    <row r="28" spans="1:8" ht="15.75" x14ac:dyDescent="0.3">
      <c r="A28" s="3" t="s">
        <v>26</v>
      </c>
      <c r="B28" s="3">
        <v>204</v>
      </c>
      <c r="C28" s="3" t="s">
        <v>21</v>
      </c>
      <c r="D28" s="58" t="s">
        <v>22</v>
      </c>
      <c r="E28" s="58">
        <v>5</v>
      </c>
      <c r="F28" s="58">
        <v>2</v>
      </c>
      <c r="G28" s="58" t="s">
        <v>84</v>
      </c>
      <c r="H28" s="6" t="s">
        <v>19</v>
      </c>
    </row>
    <row r="29" spans="1:8" ht="15.75" x14ac:dyDescent="0.3">
      <c r="A29" s="3" t="s">
        <v>0</v>
      </c>
      <c r="B29" s="3">
        <v>205</v>
      </c>
      <c r="C29" s="3" t="s">
        <v>17</v>
      </c>
      <c r="D29" s="58" t="s">
        <v>58</v>
      </c>
      <c r="E29" s="58">
        <v>4</v>
      </c>
      <c r="F29" s="58">
        <v>1</v>
      </c>
      <c r="G29" s="58" t="s">
        <v>18</v>
      </c>
      <c r="H29" s="6" t="s">
        <v>19</v>
      </c>
    </row>
    <row r="30" spans="1:8" ht="15.75" x14ac:dyDescent="0.3">
      <c r="A30" s="3" t="s">
        <v>1</v>
      </c>
      <c r="B30" s="3">
        <v>206</v>
      </c>
      <c r="C30" s="3" t="s">
        <v>17</v>
      </c>
      <c r="D30" s="58" t="s">
        <v>25</v>
      </c>
      <c r="E30" s="58">
        <v>6</v>
      </c>
      <c r="F30" s="58">
        <v>1</v>
      </c>
      <c r="G30" s="58" t="s">
        <v>85</v>
      </c>
      <c r="H30" s="6" t="s">
        <v>19</v>
      </c>
    </row>
    <row r="31" spans="1:8" ht="12.75" customHeight="1" x14ac:dyDescent="0.3">
      <c r="A31" s="7" t="s">
        <v>2</v>
      </c>
      <c r="B31" s="7"/>
      <c r="C31" s="7"/>
      <c r="D31" s="8" t="s">
        <v>29</v>
      </c>
      <c r="E31" s="8"/>
      <c r="F31" s="8"/>
      <c r="G31" s="8" t="s">
        <v>29</v>
      </c>
      <c r="H31" s="9" t="s">
        <v>19</v>
      </c>
    </row>
    <row r="32" spans="1:8" ht="15.75" x14ac:dyDescent="0.3">
      <c r="A32" s="3" t="s">
        <v>30</v>
      </c>
      <c r="B32" s="3">
        <v>207</v>
      </c>
      <c r="C32" s="3" t="s">
        <v>21</v>
      </c>
      <c r="D32" s="58" t="s">
        <v>84</v>
      </c>
      <c r="E32" s="58">
        <v>1</v>
      </c>
      <c r="F32" s="58">
        <v>1</v>
      </c>
      <c r="G32" s="58" t="s">
        <v>42</v>
      </c>
      <c r="H32" s="6" t="s">
        <v>19</v>
      </c>
    </row>
    <row r="33" spans="1:8" ht="15.75" x14ac:dyDescent="0.3">
      <c r="A33" s="3" t="s">
        <v>31</v>
      </c>
      <c r="B33" s="3">
        <v>208</v>
      </c>
      <c r="C33" s="3" t="s">
        <v>17</v>
      </c>
      <c r="D33" s="58" t="s">
        <v>58</v>
      </c>
      <c r="E33" s="58">
        <v>6</v>
      </c>
      <c r="F33" s="58">
        <v>3</v>
      </c>
      <c r="G33" s="58" t="s">
        <v>25</v>
      </c>
      <c r="H33" s="6" t="s">
        <v>19</v>
      </c>
    </row>
    <row r="34" spans="1:8" ht="16.5" thickBot="1" x14ac:dyDescent="0.35">
      <c r="A34" s="10" t="s">
        <v>32</v>
      </c>
      <c r="B34" s="10">
        <v>209</v>
      </c>
      <c r="C34" s="10" t="s">
        <v>17</v>
      </c>
      <c r="D34" s="59" t="s">
        <v>85</v>
      </c>
      <c r="E34" s="59">
        <v>7</v>
      </c>
      <c r="F34" s="59">
        <v>2</v>
      </c>
      <c r="G34" s="59" t="s">
        <v>18</v>
      </c>
      <c r="H34" s="12" t="s">
        <v>19</v>
      </c>
    </row>
    <row r="35" spans="1:8" ht="15.75" x14ac:dyDescent="0.3">
      <c r="A35" s="13" t="s">
        <v>33</v>
      </c>
      <c r="B35" s="13" t="s">
        <v>79</v>
      </c>
      <c r="C35" s="13"/>
      <c r="D35" s="64" t="s">
        <v>93</v>
      </c>
      <c r="E35" s="66">
        <v>4</v>
      </c>
      <c r="F35" s="66">
        <v>5</v>
      </c>
      <c r="G35" s="64" t="s">
        <v>96</v>
      </c>
      <c r="H35" s="15" t="s">
        <v>19</v>
      </c>
    </row>
    <row r="36" spans="1:8" ht="15.75" x14ac:dyDescent="0.3">
      <c r="A36" s="3" t="s">
        <v>7</v>
      </c>
      <c r="B36" s="3" t="s">
        <v>80</v>
      </c>
      <c r="C36" s="3"/>
      <c r="D36" s="65" t="s">
        <v>99</v>
      </c>
      <c r="E36" s="5">
        <v>6</v>
      </c>
      <c r="F36" s="5">
        <v>2</v>
      </c>
      <c r="G36" s="65" t="s">
        <v>94</v>
      </c>
      <c r="H36" s="6" t="s">
        <v>19</v>
      </c>
    </row>
    <row r="37" spans="1:8" ht="15.75" x14ac:dyDescent="0.3">
      <c r="A37" s="3" t="s">
        <v>34</v>
      </c>
      <c r="B37" s="3" t="s">
        <v>81</v>
      </c>
      <c r="C37" s="3"/>
      <c r="D37" s="65" t="s">
        <v>102</v>
      </c>
      <c r="E37" s="5">
        <v>5</v>
      </c>
      <c r="F37" s="5">
        <v>6</v>
      </c>
      <c r="G37" s="65" t="s">
        <v>88</v>
      </c>
      <c r="H37" s="6" t="s">
        <v>19</v>
      </c>
    </row>
    <row r="38" spans="1:8" ht="15.75" x14ac:dyDescent="0.3">
      <c r="A38" s="3" t="s">
        <v>35</v>
      </c>
      <c r="B38" s="3" t="s">
        <v>82</v>
      </c>
      <c r="C38" s="3"/>
      <c r="D38" s="65" t="s">
        <v>103</v>
      </c>
      <c r="E38" s="5">
        <v>4</v>
      </c>
      <c r="F38" s="5">
        <v>3</v>
      </c>
      <c r="G38" s="65" t="s">
        <v>95</v>
      </c>
      <c r="H38" s="15" t="s">
        <v>19</v>
      </c>
    </row>
    <row r="39" spans="1:8" ht="15" customHeight="1" x14ac:dyDescent="0.3">
      <c r="A39" s="7" t="s">
        <v>36</v>
      </c>
      <c r="B39" s="7" t="s">
        <v>28</v>
      </c>
      <c r="C39" s="7" t="s">
        <v>47</v>
      </c>
      <c r="D39" s="101" t="s">
        <v>86</v>
      </c>
      <c r="E39" s="101"/>
      <c r="F39" s="101"/>
      <c r="G39" s="101"/>
      <c r="H39" s="9"/>
    </row>
    <row r="40" spans="1:8" x14ac:dyDescent="0.25">
      <c r="A40" s="109" t="s">
        <v>91</v>
      </c>
      <c r="B40" s="109"/>
      <c r="C40" s="109"/>
      <c r="D40" s="109"/>
      <c r="E40" s="109"/>
      <c r="F40" s="109"/>
      <c r="G40" s="109"/>
      <c r="H40" s="109"/>
    </row>
    <row r="41" spans="1:8" ht="15.75" x14ac:dyDescent="0.3">
      <c r="A41" s="3" t="s">
        <v>48</v>
      </c>
      <c r="B41" s="3" t="s">
        <v>49</v>
      </c>
      <c r="C41" s="3"/>
      <c r="D41" s="18" t="s">
        <v>105</v>
      </c>
      <c r="E41" s="3">
        <v>4</v>
      </c>
      <c r="F41" s="3">
        <v>2</v>
      </c>
      <c r="G41" s="18" t="s">
        <v>106</v>
      </c>
      <c r="H41" s="6" t="s">
        <v>38</v>
      </c>
    </row>
    <row r="42" spans="1:8" ht="15.75" x14ac:dyDescent="0.3">
      <c r="A42" s="3" t="s">
        <v>50</v>
      </c>
      <c r="B42" s="3" t="s">
        <v>51</v>
      </c>
      <c r="C42" s="3"/>
      <c r="D42" s="18" t="s">
        <v>107</v>
      </c>
      <c r="E42" s="3">
        <v>5</v>
      </c>
      <c r="F42" s="3">
        <v>3</v>
      </c>
      <c r="G42" s="18" t="s">
        <v>104</v>
      </c>
      <c r="H42" s="6" t="s">
        <v>38</v>
      </c>
    </row>
    <row r="43" spans="1:8" ht="15.75" x14ac:dyDescent="0.3">
      <c r="A43" s="3" t="s">
        <v>52</v>
      </c>
      <c r="B43" s="3" t="s">
        <v>53</v>
      </c>
      <c r="C43" s="3"/>
      <c r="D43" s="112" t="s">
        <v>108</v>
      </c>
      <c r="E43" s="3">
        <v>3</v>
      </c>
      <c r="F43" s="3">
        <v>0</v>
      </c>
      <c r="G43" s="19" t="s">
        <v>110</v>
      </c>
      <c r="H43" s="6" t="s">
        <v>38</v>
      </c>
    </row>
    <row r="44" spans="1:8" ht="14.25" customHeight="1" x14ac:dyDescent="0.3">
      <c r="A44" s="3" t="s">
        <v>54</v>
      </c>
      <c r="B44" s="3" t="s">
        <v>55</v>
      </c>
      <c r="C44" s="3"/>
      <c r="D44" s="113" t="s">
        <v>109</v>
      </c>
      <c r="E44" s="3">
        <v>3</v>
      </c>
      <c r="F44" s="3">
        <v>1</v>
      </c>
      <c r="G44" s="114" t="s">
        <v>111</v>
      </c>
      <c r="H44" s="6" t="s">
        <v>38</v>
      </c>
    </row>
    <row r="45" spans="1:8" ht="14.25" customHeight="1" x14ac:dyDescent="0.3">
      <c r="A45" s="20" t="s">
        <v>56</v>
      </c>
      <c r="B45" s="102" t="s">
        <v>57</v>
      </c>
      <c r="C45" s="102"/>
      <c r="D45" s="102"/>
      <c r="E45" s="102"/>
      <c r="F45" s="102"/>
      <c r="G45" s="102"/>
      <c r="H45" s="9" t="s">
        <v>38</v>
      </c>
    </row>
  </sheetData>
  <mergeCells count="9">
    <mergeCell ref="D39:G39"/>
    <mergeCell ref="B45:G45"/>
    <mergeCell ref="A1:H1"/>
    <mergeCell ref="A2:H2"/>
    <mergeCell ref="A4:H4"/>
    <mergeCell ref="A5:B5"/>
    <mergeCell ref="A23:H23"/>
    <mergeCell ref="A6:H6"/>
    <mergeCell ref="A40:H40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645E-B1D7-425F-BF8B-15DC7D458E86}">
  <dimension ref="A4:L32"/>
  <sheetViews>
    <sheetView topLeftCell="A19" workbookViewId="0">
      <selection activeCell="B4" sqref="B4:J4"/>
    </sheetView>
  </sheetViews>
  <sheetFormatPr baseColWidth="10" defaultColWidth="11" defaultRowHeight="15" x14ac:dyDescent="0.25"/>
  <cols>
    <col min="1" max="1" width="1.7109375" bestFit="1" customWidth="1"/>
    <col min="2" max="2" width="27.28515625" bestFit="1" customWidth="1"/>
    <col min="11" max="11" width="4" bestFit="1" customWidth="1"/>
  </cols>
  <sheetData>
    <row r="4" spans="1:12" ht="15.75" x14ac:dyDescent="0.25">
      <c r="B4" s="110" t="s">
        <v>60</v>
      </c>
      <c r="C4" s="110"/>
      <c r="D4" s="110"/>
      <c r="E4" s="110"/>
      <c r="F4" s="110"/>
      <c r="G4" s="110"/>
      <c r="H4" s="110"/>
      <c r="I4" s="110"/>
      <c r="J4" s="110"/>
      <c r="K4" s="22"/>
    </row>
    <row r="5" spans="1:12" ht="15.75" x14ac:dyDescent="0.25">
      <c r="B5" s="111" t="s">
        <v>62</v>
      </c>
      <c r="C5" s="111"/>
      <c r="D5" s="111"/>
      <c r="E5" s="111"/>
      <c r="F5" s="111"/>
      <c r="G5" s="111"/>
      <c r="H5" s="111"/>
      <c r="I5" s="111"/>
      <c r="J5" s="111"/>
      <c r="K5" s="22"/>
    </row>
    <row r="7" spans="1:12" ht="15.75" x14ac:dyDescent="0.25">
      <c r="B7" s="23" t="s">
        <v>63</v>
      </c>
      <c r="C7" s="24" t="s">
        <v>64</v>
      </c>
      <c r="D7" s="25" t="s">
        <v>65</v>
      </c>
      <c r="E7" s="26" t="s">
        <v>21</v>
      </c>
      <c r="F7" s="26" t="s">
        <v>66</v>
      </c>
      <c r="G7" s="27" t="s">
        <v>67</v>
      </c>
      <c r="H7" s="28" t="s">
        <v>68</v>
      </c>
      <c r="I7" s="29" t="s">
        <v>69</v>
      </c>
      <c r="J7" s="30" t="s">
        <v>70</v>
      </c>
    </row>
    <row r="8" spans="1:12" ht="15.75" x14ac:dyDescent="0.25">
      <c r="A8" s="31">
        <v>1</v>
      </c>
      <c r="B8" s="67" t="s">
        <v>27</v>
      </c>
      <c r="C8" s="68">
        <f>SUM(D8:G8)</f>
        <v>3</v>
      </c>
      <c r="D8" s="69">
        <f>1+1+1</f>
        <v>3</v>
      </c>
      <c r="E8" s="70"/>
      <c r="F8" s="70"/>
      <c r="G8" s="71"/>
      <c r="H8" s="72">
        <f>7+1+5</f>
        <v>13</v>
      </c>
      <c r="I8" s="73">
        <f>0+0+4</f>
        <v>4</v>
      </c>
      <c r="J8" s="74">
        <f>(D8*3)+E8*0+(F8*1)</f>
        <v>9</v>
      </c>
    </row>
    <row r="9" spans="1:12" ht="15.75" x14ac:dyDescent="0.25">
      <c r="A9" s="31">
        <v>2</v>
      </c>
      <c r="B9" s="92" t="s">
        <v>74</v>
      </c>
      <c r="C9" s="68">
        <f>SUM(D9:G9)</f>
        <v>3</v>
      </c>
      <c r="D9" s="69">
        <f>1+1</f>
        <v>2</v>
      </c>
      <c r="E9" s="70">
        <f>1</f>
        <v>1</v>
      </c>
      <c r="F9" s="70"/>
      <c r="G9" s="71"/>
      <c r="H9" s="72">
        <f>7+7+4</f>
        <v>18</v>
      </c>
      <c r="I9" s="73">
        <f>0+0+5</f>
        <v>5</v>
      </c>
      <c r="J9" s="74">
        <f>(D9*3)+E9*0+(F9*1)</f>
        <v>6</v>
      </c>
    </row>
    <row r="10" spans="1:12" ht="15.75" x14ac:dyDescent="0.25">
      <c r="A10" s="31">
        <v>3</v>
      </c>
      <c r="B10" s="32" t="s">
        <v>75</v>
      </c>
      <c r="C10" s="33">
        <f>SUM(D10:G10)</f>
        <v>3</v>
      </c>
      <c r="D10" s="34">
        <f>1</f>
        <v>1</v>
      </c>
      <c r="E10" s="35">
        <f>1+1</f>
        <v>2</v>
      </c>
      <c r="F10" s="35"/>
      <c r="G10" s="36"/>
      <c r="H10" s="37">
        <f>0+0+4</f>
        <v>4</v>
      </c>
      <c r="I10" s="38">
        <f>7+1+2</f>
        <v>10</v>
      </c>
      <c r="J10" s="39">
        <f>(D10*3)+E10*0+(F10*1)</f>
        <v>3</v>
      </c>
    </row>
    <row r="11" spans="1:12" ht="15.75" x14ac:dyDescent="0.25">
      <c r="A11" s="31">
        <v>4</v>
      </c>
      <c r="B11" s="40" t="s">
        <v>76</v>
      </c>
      <c r="C11" s="41">
        <f>SUM(D11:G11)</f>
        <v>3</v>
      </c>
      <c r="D11" s="42"/>
      <c r="E11" s="43">
        <f>1+1+1</f>
        <v>3</v>
      </c>
      <c r="F11" s="43"/>
      <c r="G11" s="44"/>
      <c r="H11" s="45">
        <f>0+0+2</f>
        <v>2</v>
      </c>
      <c r="I11" s="46">
        <f>7+7+4</f>
        <v>18</v>
      </c>
      <c r="J11" s="47">
        <f>(D11*3)+E11*0+(F11*1)</f>
        <v>0</v>
      </c>
    </row>
    <row r="12" spans="1:12" x14ac:dyDescent="0.25">
      <c r="D12" s="48">
        <f>SUM(D8:D11)</f>
        <v>6</v>
      </c>
      <c r="E12" s="48">
        <f t="shared" ref="E12:I12" si="0">SUM(E8:E11)</f>
        <v>6</v>
      </c>
      <c r="F12" s="48">
        <f t="shared" si="0"/>
        <v>0</v>
      </c>
      <c r="G12" s="48">
        <f t="shared" si="0"/>
        <v>0</v>
      </c>
      <c r="H12" s="48">
        <f t="shared" si="0"/>
        <v>37</v>
      </c>
      <c r="I12" s="48">
        <f t="shared" si="0"/>
        <v>37</v>
      </c>
    </row>
    <row r="14" spans="1:12" ht="15.75" x14ac:dyDescent="0.25">
      <c r="B14" s="23" t="s">
        <v>71</v>
      </c>
      <c r="C14" s="24" t="s">
        <v>64</v>
      </c>
      <c r="D14" s="25" t="s">
        <v>65</v>
      </c>
      <c r="E14" s="26" t="s">
        <v>21</v>
      </c>
      <c r="F14" s="26" t="s">
        <v>66</v>
      </c>
      <c r="G14" s="27" t="s">
        <v>67</v>
      </c>
      <c r="H14" s="28" t="s">
        <v>68</v>
      </c>
      <c r="I14" s="29" t="s">
        <v>69</v>
      </c>
      <c r="J14" s="30" t="s">
        <v>70</v>
      </c>
      <c r="L14" s="49"/>
    </row>
    <row r="15" spans="1:12" ht="15.75" x14ac:dyDescent="0.25">
      <c r="A15" s="31">
        <v>1</v>
      </c>
      <c r="B15" s="67" t="s">
        <v>59</v>
      </c>
      <c r="C15" s="68">
        <f>SUM(D15:G15)</f>
        <v>3</v>
      </c>
      <c r="D15" s="69">
        <f>1+1+1</f>
        <v>3</v>
      </c>
      <c r="E15" s="70"/>
      <c r="F15" s="70"/>
      <c r="G15" s="71"/>
      <c r="H15" s="72">
        <f>3+7+7</f>
        <v>17</v>
      </c>
      <c r="I15" s="73">
        <f>2+0+0</f>
        <v>2</v>
      </c>
      <c r="J15" s="74">
        <f>(D15*3)+E15*0+(F15*1)</f>
        <v>9</v>
      </c>
      <c r="L15" s="49"/>
    </row>
    <row r="16" spans="1:12" ht="15.75" x14ac:dyDescent="0.25">
      <c r="A16" s="31">
        <v>2</v>
      </c>
      <c r="B16" s="93" t="s">
        <v>41</v>
      </c>
      <c r="C16" s="68">
        <f>SUM(D16:G16)</f>
        <v>3</v>
      </c>
      <c r="D16" s="69">
        <f>1+1</f>
        <v>2</v>
      </c>
      <c r="E16" s="70">
        <f>1</f>
        <v>1</v>
      </c>
      <c r="F16" s="70"/>
      <c r="G16" s="71"/>
      <c r="H16" s="72">
        <f>2+7+5</f>
        <v>14</v>
      </c>
      <c r="I16" s="73">
        <f>3+0+2</f>
        <v>5</v>
      </c>
      <c r="J16" s="74">
        <f>(D16*3)+E16*0+(F16*1)</f>
        <v>6</v>
      </c>
      <c r="L16" s="49"/>
    </row>
    <row r="17" spans="1:11" ht="15.75" x14ac:dyDescent="0.25">
      <c r="A17" s="31">
        <v>3</v>
      </c>
      <c r="B17" s="50" t="s">
        <v>23</v>
      </c>
      <c r="C17" s="51">
        <f>SUM(D17:G17)</f>
        <v>3</v>
      </c>
      <c r="D17" s="52">
        <f>1</f>
        <v>1</v>
      </c>
      <c r="E17" s="53">
        <f>1+1</f>
        <v>2</v>
      </c>
      <c r="F17" s="53"/>
      <c r="G17" s="54"/>
      <c r="H17" s="55">
        <f>8+0+2</f>
        <v>10</v>
      </c>
      <c r="I17" s="56">
        <f>2+7+5</f>
        <v>14</v>
      </c>
      <c r="J17" s="57">
        <f>(D17*3)+E17*0+(F17*1)</f>
        <v>3</v>
      </c>
    </row>
    <row r="18" spans="1:11" ht="15.75" x14ac:dyDescent="0.25">
      <c r="A18" s="31">
        <v>4</v>
      </c>
      <c r="B18" s="40" t="s">
        <v>77</v>
      </c>
      <c r="C18" s="41">
        <f>SUM(D18:G18)</f>
        <v>3</v>
      </c>
      <c r="D18" s="42"/>
      <c r="E18" s="43">
        <f>1+1+1</f>
        <v>3</v>
      </c>
      <c r="F18" s="43"/>
      <c r="G18" s="44"/>
      <c r="H18" s="45">
        <f>2+0+0</f>
        <v>2</v>
      </c>
      <c r="I18" s="46">
        <f>8+7+7</f>
        <v>22</v>
      </c>
      <c r="J18" s="47">
        <f>(D18*3)+E18*0+(F18*1)</f>
        <v>0</v>
      </c>
    </row>
    <row r="19" spans="1:11" x14ac:dyDescent="0.25">
      <c r="D19" s="48">
        <f>SUM(D15:D18)</f>
        <v>6</v>
      </c>
      <c r="E19" s="48">
        <f t="shared" ref="E19:I19" si="1">SUM(E15:E18)</f>
        <v>6</v>
      </c>
      <c r="F19" s="48">
        <f t="shared" si="1"/>
        <v>0</v>
      </c>
      <c r="G19" s="48">
        <f t="shared" si="1"/>
        <v>0</v>
      </c>
      <c r="H19" s="48">
        <f t="shared" si="1"/>
        <v>43</v>
      </c>
      <c r="I19" s="48">
        <f t="shared" si="1"/>
        <v>43</v>
      </c>
    </row>
    <row r="21" spans="1:11" ht="15.75" x14ac:dyDescent="0.25">
      <c r="B21" s="23" t="s">
        <v>72</v>
      </c>
      <c r="C21" s="24" t="s">
        <v>64</v>
      </c>
      <c r="D21" s="25" t="s">
        <v>65</v>
      </c>
      <c r="E21" s="26" t="s">
        <v>21</v>
      </c>
      <c r="F21" s="26" t="s">
        <v>66</v>
      </c>
      <c r="G21" s="27" t="s">
        <v>67</v>
      </c>
      <c r="H21" s="28" t="s">
        <v>68</v>
      </c>
      <c r="I21" s="29" t="s">
        <v>69</v>
      </c>
      <c r="J21" s="30" t="s">
        <v>70</v>
      </c>
    </row>
    <row r="22" spans="1:11" ht="15.75" x14ac:dyDescent="0.25">
      <c r="A22" s="31">
        <v>1</v>
      </c>
      <c r="B22" s="67" t="s">
        <v>58</v>
      </c>
      <c r="C22" s="68">
        <f>SUM(D22:G22)</f>
        <v>3</v>
      </c>
      <c r="D22" s="69">
        <f>1+1+1</f>
        <v>3</v>
      </c>
      <c r="E22" s="70"/>
      <c r="F22" s="70"/>
      <c r="G22" s="71"/>
      <c r="H22" s="72">
        <f>6+4+6</f>
        <v>16</v>
      </c>
      <c r="I22" s="73">
        <f>2+1+3</f>
        <v>6</v>
      </c>
      <c r="J22" s="74">
        <f>(D22*3)+E22*0+(F22*1)</f>
        <v>9</v>
      </c>
    </row>
    <row r="23" spans="1:11" ht="15.75" x14ac:dyDescent="0.25">
      <c r="A23" s="31">
        <v>2</v>
      </c>
      <c r="B23" s="92" t="s">
        <v>25</v>
      </c>
      <c r="C23" s="68">
        <f>SUM(D23:G23)</f>
        <v>3</v>
      </c>
      <c r="D23" s="69">
        <f>1+1</f>
        <v>2</v>
      </c>
      <c r="E23" s="70">
        <f>1</f>
        <v>1</v>
      </c>
      <c r="F23" s="70"/>
      <c r="G23" s="71"/>
      <c r="H23" s="72">
        <f>6+6+3</f>
        <v>15</v>
      </c>
      <c r="I23" s="73">
        <f>2+1+6</f>
        <v>9</v>
      </c>
      <c r="J23" s="74">
        <f>(D23*3)+E23*0+(F23*1)</f>
        <v>6</v>
      </c>
    </row>
    <row r="24" spans="1:11" ht="15.75" x14ac:dyDescent="0.25">
      <c r="A24" s="31">
        <v>3</v>
      </c>
      <c r="B24" s="93" t="s">
        <v>78</v>
      </c>
      <c r="C24" s="94">
        <f>SUM(D24:G24)</f>
        <v>3</v>
      </c>
      <c r="D24" s="95">
        <f>1</f>
        <v>1</v>
      </c>
      <c r="E24" s="96">
        <f>1+1</f>
        <v>2</v>
      </c>
      <c r="F24" s="96"/>
      <c r="G24" s="97"/>
      <c r="H24" s="98">
        <f>2+1+7</f>
        <v>10</v>
      </c>
      <c r="I24" s="99">
        <f>6+6+2</f>
        <v>14</v>
      </c>
      <c r="J24" s="100">
        <f>(D24*3)+E24*0+(F24*1)</f>
        <v>3</v>
      </c>
    </row>
    <row r="25" spans="1:11" ht="15.75" x14ac:dyDescent="0.25">
      <c r="A25" s="31">
        <v>4</v>
      </c>
      <c r="B25" s="40" t="s">
        <v>18</v>
      </c>
      <c r="C25" s="41">
        <f>SUM(D25:G25)</f>
        <v>3</v>
      </c>
      <c r="D25" s="42"/>
      <c r="E25" s="43">
        <f>1+1+1</f>
        <v>3</v>
      </c>
      <c r="F25" s="43"/>
      <c r="G25" s="44"/>
      <c r="H25" s="45">
        <f>2+1+2</f>
        <v>5</v>
      </c>
      <c r="I25" s="46">
        <f>6+4+7</f>
        <v>17</v>
      </c>
      <c r="J25" s="47">
        <f>(D25*3)+E25*0+(F25*1)</f>
        <v>0</v>
      </c>
    </row>
    <row r="26" spans="1:11" x14ac:dyDescent="0.25">
      <c r="D26" s="48">
        <f>SUM(D22:D25)</f>
        <v>6</v>
      </c>
      <c r="E26" s="48">
        <f t="shared" ref="E26:I26" si="2">SUM(E22:E25)</f>
        <v>6</v>
      </c>
      <c r="F26" s="48">
        <f t="shared" si="2"/>
        <v>0</v>
      </c>
      <c r="G26" s="48">
        <f t="shared" si="2"/>
        <v>0</v>
      </c>
      <c r="H26" s="48">
        <f t="shared" si="2"/>
        <v>46</v>
      </c>
      <c r="I26" s="48">
        <f t="shared" si="2"/>
        <v>46</v>
      </c>
    </row>
    <row r="28" spans="1:11" ht="15.75" x14ac:dyDescent="0.25">
      <c r="B28" s="23" t="s">
        <v>73</v>
      </c>
      <c r="C28" s="24" t="s">
        <v>64</v>
      </c>
      <c r="D28" s="25" t="s">
        <v>65</v>
      </c>
      <c r="E28" s="26" t="s">
        <v>21</v>
      </c>
      <c r="F28" s="26" t="s">
        <v>66</v>
      </c>
      <c r="G28" s="27" t="s">
        <v>67</v>
      </c>
      <c r="H28" s="28" t="s">
        <v>68</v>
      </c>
      <c r="I28" s="29" t="s">
        <v>69</v>
      </c>
      <c r="J28" s="30" t="s">
        <v>70</v>
      </c>
    </row>
    <row r="29" spans="1:11" ht="15.75" x14ac:dyDescent="0.25">
      <c r="A29" s="31">
        <v>1</v>
      </c>
      <c r="B29" s="67" t="s">
        <v>22</v>
      </c>
      <c r="C29" s="68">
        <f>SUM(D29:G29)</f>
        <v>2</v>
      </c>
      <c r="D29" s="69">
        <f>1+1</f>
        <v>2</v>
      </c>
      <c r="E29" s="70"/>
      <c r="F29" s="70"/>
      <c r="G29" s="71"/>
      <c r="H29" s="72">
        <f>5+5</f>
        <v>10</v>
      </c>
      <c r="I29" s="73">
        <f>2+2</f>
        <v>4</v>
      </c>
      <c r="J29" s="74">
        <f>(D29*3)+E29*0+(F29*1)</f>
        <v>6</v>
      </c>
    </row>
    <row r="30" spans="1:11" ht="15.75" x14ac:dyDescent="0.25">
      <c r="A30" s="31">
        <v>2</v>
      </c>
      <c r="B30" s="75" t="s">
        <v>40</v>
      </c>
      <c r="C30" s="76">
        <f>SUM(D30:G30)</f>
        <v>2</v>
      </c>
      <c r="D30" s="77"/>
      <c r="E30" s="78">
        <f>1</f>
        <v>1</v>
      </c>
      <c r="F30" s="78">
        <f>1</f>
        <v>1</v>
      </c>
      <c r="G30" s="79"/>
      <c r="H30" s="80">
        <f>2+1</f>
        <v>3</v>
      </c>
      <c r="I30" s="81">
        <f>5+1</f>
        <v>6</v>
      </c>
      <c r="J30" s="89">
        <f>(D30*3)+E30*0+(F30*1)</f>
        <v>1</v>
      </c>
      <c r="K30" s="91" t="s">
        <v>92</v>
      </c>
    </row>
    <row r="31" spans="1:11" ht="15.75" x14ac:dyDescent="0.25">
      <c r="A31" s="31">
        <v>3</v>
      </c>
      <c r="B31" s="82" t="s">
        <v>42</v>
      </c>
      <c r="C31" s="83">
        <f>SUM(D31:G31)</f>
        <v>2</v>
      </c>
      <c r="D31" s="84"/>
      <c r="E31" s="85">
        <f>1</f>
        <v>1</v>
      </c>
      <c r="F31" s="85">
        <f>1</f>
        <v>1</v>
      </c>
      <c r="G31" s="86"/>
      <c r="H31" s="87">
        <f>2+1</f>
        <v>3</v>
      </c>
      <c r="I31" s="88">
        <f>5+1</f>
        <v>6</v>
      </c>
      <c r="J31" s="90">
        <f>(D31*3)+E31*0+(F31*1)</f>
        <v>1</v>
      </c>
    </row>
    <row r="32" spans="1:11" x14ac:dyDescent="0.25">
      <c r="D32" s="48">
        <f>SUM(D29:D31)</f>
        <v>2</v>
      </c>
      <c r="E32" s="48">
        <f t="shared" ref="E32:I32" si="3">SUM(E29:E31)</f>
        <v>2</v>
      </c>
      <c r="F32" s="48">
        <f t="shared" si="3"/>
        <v>2</v>
      </c>
      <c r="G32" s="48">
        <f t="shared" si="3"/>
        <v>0</v>
      </c>
      <c r="H32" s="48">
        <f t="shared" si="3"/>
        <v>16</v>
      </c>
      <c r="I32" s="48">
        <f t="shared" si="3"/>
        <v>16</v>
      </c>
    </row>
  </sheetData>
  <sortState xmlns:xlrd2="http://schemas.microsoft.com/office/spreadsheetml/2017/richdata2" ref="B22:J25">
    <sortCondition descending="1" ref="J22:J25"/>
  </sortState>
  <mergeCells count="2">
    <mergeCell ref="B4:J4"/>
    <mergeCell ref="B5:J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Horaire MASC</vt:lpstr>
      <vt:lpstr>Classement MASC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2019-11-30T23:48:46Z</cp:lastPrinted>
  <dcterms:created xsi:type="dcterms:W3CDTF">2019-11-21T17:44:29Z</dcterms:created>
  <dcterms:modified xsi:type="dcterms:W3CDTF">2019-11-30T23:54:40Z</dcterms:modified>
</cp:coreProperties>
</file>