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13_ncr:1_{E39050AC-9C5E-4FB3-9F43-6271BB9AF1E0}" xr6:coauthVersionLast="40" xr6:coauthVersionMax="40" xr10:uidLastSave="{00000000-0000-0000-0000-000000000000}"/>
  <bookViews>
    <workbookView xWindow="0" yWindow="0" windowWidth="20490" windowHeight="7635" xr2:uid="{D3A27587-77BE-449F-AEEE-E154A9C44664}"/>
  </bookViews>
  <sheets>
    <sheet name="Horaire Féminin" sheetId="2" r:id="rId1"/>
    <sheet name="Classement Féminin" sheetId="4" r:id="rId2"/>
    <sheet name="Horaire Masculin" sheetId="1" r:id="rId3"/>
    <sheet name="Classement Masculin" sheetId="3" r:id="rId4"/>
  </sheets>
  <definedNames>
    <definedName name="_xlnm._FilterDatabase" localSheetId="2" hidden="1">'Horaire Masculin'!$A$8:$I$40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4" l="1"/>
  <c r="I27" i="4"/>
  <c r="H27" i="4"/>
  <c r="E27" i="4"/>
  <c r="H26" i="4"/>
  <c r="D26" i="4"/>
  <c r="I22" i="4" l="1"/>
  <c r="H22" i="4"/>
  <c r="G22" i="4"/>
  <c r="I21" i="4"/>
  <c r="H21" i="4"/>
  <c r="D21" i="4"/>
  <c r="I10" i="4"/>
  <c r="H10" i="4"/>
  <c r="E10" i="4"/>
  <c r="I9" i="4"/>
  <c r="H9" i="4"/>
  <c r="D9" i="4"/>
  <c r="I16" i="4"/>
  <c r="H16" i="4"/>
  <c r="I15" i="4"/>
  <c r="H15" i="4"/>
  <c r="F16" i="4"/>
  <c r="F15" i="4"/>
  <c r="I28" i="4" l="1"/>
  <c r="H28" i="4"/>
  <c r="E28" i="4"/>
  <c r="I20" i="4"/>
  <c r="H20" i="4"/>
  <c r="D20" i="4"/>
  <c r="I14" i="4" l="1"/>
  <c r="H14" i="4"/>
  <c r="D14" i="4"/>
  <c r="E16" i="4"/>
  <c r="I8" i="4"/>
  <c r="H8" i="4"/>
  <c r="D8" i="4"/>
  <c r="D27" i="4" l="1"/>
  <c r="E21" i="4"/>
  <c r="E15" i="4" l="1"/>
  <c r="G9" i="4"/>
  <c r="I25" i="3" l="1"/>
  <c r="H25" i="3"/>
  <c r="E25" i="3"/>
  <c r="I22" i="3"/>
  <c r="H22" i="3"/>
  <c r="D22" i="3"/>
  <c r="I17" i="3"/>
  <c r="H17" i="3"/>
  <c r="E17" i="3"/>
  <c r="I15" i="3"/>
  <c r="H15" i="3"/>
  <c r="D15" i="3"/>
  <c r="D24" i="3"/>
  <c r="D8" i="3"/>
  <c r="H8" i="3"/>
  <c r="I9" i="3"/>
  <c r="H9" i="3"/>
  <c r="E9" i="3"/>
  <c r="I24" i="3"/>
  <c r="H24" i="3"/>
  <c r="E24" i="3"/>
  <c r="I23" i="3"/>
  <c r="H23" i="3"/>
  <c r="D23" i="3"/>
  <c r="I31" i="3"/>
  <c r="H31" i="3"/>
  <c r="E31" i="3"/>
  <c r="H29" i="3"/>
  <c r="I29" i="3"/>
  <c r="D29" i="3"/>
  <c r="I11" i="3" l="1"/>
  <c r="H11" i="3"/>
  <c r="E11" i="3"/>
  <c r="I10" i="3"/>
  <c r="H10" i="3"/>
  <c r="D10" i="3"/>
  <c r="I18" i="3"/>
  <c r="H18" i="3"/>
  <c r="E18" i="3"/>
  <c r="I16" i="3"/>
  <c r="H16" i="3"/>
  <c r="D16" i="3"/>
  <c r="I30" i="3" l="1"/>
  <c r="H30" i="3"/>
  <c r="D30" i="3"/>
  <c r="D9" i="3" l="1"/>
  <c r="E23" i="3" l="1"/>
  <c r="I32" i="3"/>
  <c r="H32" i="3"/>
  <c r="H33" i="3" s="1"/>
  <c r="G32" i="3"/>
  <c r="D31" i="3" l="1"/>
  <c r="I8" i="3"/>
  <c r="E8" i="3"/>
  <c r="F22" i="3" l="1"/>
  <c r="F24" i="3"/>
  <c r="E16" i="3" l="1"/>
  <c r="E30" i="3" l="1"/>
  <c r="E10" i="3" l="1"/>
  <c r="G18" i="3"/>
  <c r="G17" i="3"/>
  <c r="I23" i="4" l="1"/>
  <c r="H23" i="4"/>
  <c r="G23" i="4"/>
  <c r="F23" i="4"/>
  <c r="E23" i="4"/>
  <c r="D23" i="4"/>
  <c r="I17" i="4"/>
  <c r="H17" i="4"/>
  <c r="G17" i="4"/>
  <c r="F17" i="4"/>
  <c r="E17" i="4"/>
  <c r="D17" i="4"/>
  <c r="I11" i="4"/>
  <c r="H11" i="4"/>
  <c r="G11" i="4"/>
  <c r="F11" i="4"/>
  <c r="E11" i="4"/>
  <c r="D11" i="4"/>
  <c r="I29" i="4"/>
  <c r="H29" i="4"/>
  <c r="G29" i="4"/>
  <c r="F29" i="4"/>
  <c r="E29" i="4"/>
  <c r="D29" i="4"/>
  <c r="I33" i="3"/>
  <c r="G33" i="3"/>
  <c r="F33" i="3"/>
  <c r="E33" i="3"/>
  <c r="D33" i="3"/>
  <c r="I26" i="3"/>
  <c r="H26" i="3"/>
  <c r="G26" i="3"/>
  <c r="F26" i="3"/>
  <c r="E26" i="3"/>
  <c r="D26" i="3"/>
  <c r="I19" i="3"/>
  <c r="H19" i="3"/>
  <c r="G19" i="3"/>
  <c r="F19" i="3"/>
  <c r="E19" i="3"/>
  <c r="D19" i="3"/>
  <c r="E12" i="3"/>
  <c r="F12" i="3"/>
  <c r="G12" i="3"/>
  <c r="H12" i="3"/>
  <c r="I12" i="3"/>
  <c r="D12" i="3"/>
  <c r="J28" i="4" l="1"/>
  <c r="C28" i="4"/>
  <c r="J26" i="4"/>
  <c r="C26" i="4"/>
  <c r="J27" i="4"/>
  <c r="C27" i="4"/>
  <c r="J22" i="4"/>
  <c r="C22" i="4"/>
  <c r="J21" i="4"/>
  <c r="C21" i="4"/>
  <c r="J20" i="4"/>
  <c r="C20" i="4"/>
  <c r="J16" i="4"/>
  <c r="C16" i="4"/>
  <c r="J15" i="4"/>
  <c r="C15" i="4"/>
  <c r="J14" i="4"/>
  <c r="C14" i="4"/>
  <c r="J9" i="4"/>
  <c r="C9" i="4"/>
  <c r="J10" i="4"/>
  <c r="C10" i="4"/>
  <c r="J8" i="4"/>
  <c r="C8" i="4"/>
  <c r="J32" i="3"/>
  <c r="C32" i="3"/>
  <c r="J30" i="3"/>
  <c r="C30" i="3"/>
  <c r="J29" i="3"/>
  <c r="C29" i="3"/>
  <c r="J31" i="3"/>
  <c r="C31" i="3"/>
  <c r="J22" i="3"/>
  <c r="C22" i="3"/>
  <c r="J25" i="3"/>
  <c r="C25" i="3"/>
  <c r="J23" i="3"/>
  <c r="C23" i="3"/>
  <c r="J24" i="3"/>
  <c r="C24" i="3"/>
  <c r="J18" i="3"/>
  <c r="C18" i="3"/>
  <c r="J17" i="3"/>
  <c r="C17" i="3"/>
  <c r="J16" i="3"/>
  <c r="C16" i="3"/>
  <c r="J15" i="3"/>
  <c r="C15" i="3"/>
  <c r="J10" i="3"/>
  <c r="C10" i="3"/>
  <c r="J11" i="3"/>
  <c r="C11" i="3"/>
  <c r="J9" i="3"/>
  <c r="C9" i="3"/>
  <c r="J8" i="3"/>
  <c r="C8" i="3"/>
</calcChain>
</file>

<file path=xl/sharedStrings.xml><?xml version="1.0" encoding="utf-8"?>
<sst xmlns="http://schemas.openxmlformats.org/spreadsheetml/2006/main" count="917" uniqueCount="147">
  <si>
    <t>08h00</t>
  </si>
  <si>
    <t>Masc.</t>
  </si>
  <si>
    <t>A</t>
  </si>
  <si>
    <t>Collège Charlemagne</t>
  </si>
  <si>
    <t>Perce-Neige</t>
  </si>
  <si>
    <t>C</t>
  </si>
  <si>
    <t>Collège Beaubois</t>
  </si>
  <si>
    <t>Académie Sainte-Anne</t>
  </si>
  <si>
    <t>08h30</t>
  </si>
  <si>
    <t>D</t>
  </si>
  <si>
    <t>Catherine-Soumillard</t>
  </si>
  <si>
    <t>Académie Saint-Clément</t>
  </si>
  <si>
    <t>B</t>
  </si>
  <si>
    <t>Alexander Von Humboldt</t>
  </si>
  <si>
    <t>Murielle-Dumont</t>
  </si>
  <si>
    <t>09h00</t>
  </si>
  <si>
    <t>De la Mosaïque</t>
  </si>
  <si>
    <t>Edouard-Laurin</t>
  </si>
  <si>
    <t>Bois-Franc-Aquarelle</t>
  </si>
  <si>
    <t>09h30</t>
  </si>
  <si>
    <t>Laurentide</t>
  </si>
  <si>
    <t>Saint-Germain-Outremont</t>
  </si>
  <si>
    <t>Gentilly</t>
  </si>
  <si>
    <t>Katimavik-Hébert</t>
  </si>
  <si>
    <t>10h00</t>
  </si>
  <si>
    <t>10h30</t>
  </si>
  <si>
    <t>12h00</t>
  </si>
  <si>
    <t>13h30</t>
  </si>
  <si>
    <t>14h15</t>
  </si>
  <si>
    <t>QF1</t>
  </si>
  <si>
    <t>-</t>
  </si>
  <si>
    <t>QF2</t>
  </si>
  <si>
    <t>15h00</t>
  </si>
  <si>
    <t>QF3</t>
  </si>
  <si>
    <t>QF4</t>
  </si>
  <si>
    <t>DF1</t>
  </si>
  <si>
    <t>DF2</t>
  </si>
  <si>
    <t>FIN BR</t>
  </si>
  <si>
    <t>FIN OR</t>
  </si>
  <si>
    <t>Heure</t>
  </si>
  <si>
    <t>Cat</t>
  </si>
  <si>
    <t>match</t>
  </si>
  <si>
    <t>Pool</t>
  </si>
  <si>
    <t>Visiteur</t>
  </si>
  <si>
    <t>PTS</t>
  </si>
  <si>
    <t>Receveur</t>
  </si>
  <si>
    <t>Terrain</t>
  </si>
  <si>
    <t>11h15</t>
  </si>
  <si>
    <t>11h45</t>
  </si>
  <si>
    <t>12h15</t>
  </si>
  <si>
    <t>12h45</t>
  </si>
  <si>
    <t>13h15</t>
  </si>
  <si>
    <t>13h45</t>
  </si>
  <si>
    <t>Fém.</t>
  </si>
  <si>
    <r>
      <t>CLASSIQUE DES COUGARS  - 10</t>
    </r>
    <r>
      <rPr>
        <b/>
        <vertAlign val="superscript"/>
        <sz val="13"/>
        <rFont val="Tahoma"/>
        <family val="2"/>
      </rPr>
      <t>e</t>
    </r>
    <r>
      <rPr>
        <b/>
        <sz val="13"/>
        <rFont val="Tahoma"/>
        <family val="2"/>
      </rPr>
      <t xml:space="preserve"> édition</t>
    </r>
  </si>
  <si>
    <t>2 Février 2019</t>
  </si>
  <si>
    <t>MASCULIN</t>
  </si>
  <si>
    <t>FÉMININ</t>
  </si>
  <si>
    <t>- Classement des équipes masculines -</t>
  </si>
  <si>
    <t>POOL A</t>
  </si>
  <si>
    <t>PJ</t>
  </si>
  <si>
    <t>V</t>
  </si>
  <si>
    <t>N</t>
  </si>
  <si>
    <t>F</t>
  </si>
  <si>
    <t>PP</t>
  </si>
  <si>
    <t>PC</t>
  </si>
  <si>
    <t>TOTAL</t>
  </si>
  <si>
    <t>POOL B</t>
  </si>
  <si>
    <t>POOL C</t>
  </si>
  <si>
    <t>Jean-Grou</t>
  </si>
  <si>
    <t>Catherine Soumillard</t>
  </si>
  <si>
    <t>POOL D</t>
  </si>
  <si>
    <t xml:space="preserve">  </t>
  </si>
  <si>
    <t>CLASSIQUE DES COUGARS  - 10e édition</t>
  </si>
  <si>
    <t>- Classement des équipes féminines -</t>
  </si>
  <si>
    <t>Saint-Louis</t>
  </si>
  <si>
    <t xml:space="preserve">Socrates </t>
  </si>
  <si>
    <t>Alexander Von-Humboldt</t>
  </si>
  <si>
    <t>14h30</t>
  </si>
  <si>
    <t>15h15</t>
  </si>
  <si>
    <t>16h00</t>
  </si>
  <si>
    <t>16h45</t>
  </si>
  <si>
    <t>HF1</t>
  </si>
  <si>
    <t>HF2</t>
  </si>
  <si>
    <t>HF3</t>
  </si>
  <si>
    <t>HF4</t>
  </si>
  <si>
    <t>Socrates</t>
  </si>
  <si>
    <t>Saint-Germain Outremont</t>
  </si>
  <si>
    <t>Bois Franc-Aquarelle</t>
  </si>
  <si>
    <t>De la Mosaîque</t>
  </si>
  <si>
    <t>3 Février 2019</t>
  </si>
  <si>
    <t>Mis à jour 2 février</t>
  </si>
  <si>
    <t>0(F)</t>
  </si>
  <si>
    <r>
      <t>1</t>
    </r>
    <r>
      <rPr>
        <vertAlign val="superscript"/>
        <sz val="11"/>
        <rFont val="Calibri"/>
        <family val="2"/>
      </rPr>
      <t>er</t>
    </r>
    <r>
      <rPr>
        <sz val="11"/>
        <rFont val="Calibri"/>
        <family val="2"/>
      </rPr>
      <t xml:space="preserve"> D </t>
    </r>
    <r>
      <rPr>
        <sz val="11"/>
        <rFont val="Calibri"/>
        <family val="2"/>
        <scheme val="minor"/>
      </rPr>
      <t>- Saint-Louis</t>
    </r>
  </si>
  <si>
    <r>
      <t>2</t>
    </r>
    <r>
      <rPr>
        <vertAlign val="superscript"/>
        <sz val="11"/>
        <rFont val="Calibri"/>
        <family val="2"/>
      </rPr>
      <t>e</t>
    </r>
    <r>
      <rPr>
        <sz val="11"/>
        <rFont val="Calibri"/>
        <family val="2"/>
      </rPr>
      <t xml:space="preserve"> B</t>
    </r>
    <r>
      <rPr>
        <sz val="11"/>
        <rFont val="Calibri"/>
        <family val="2"/>
        <scheme val="minor"/>
      </rPr>
      <t xml:space="preserve"> - Catherine-Souillard</t>
    </r>
  </si>
  <si>
    <r>
      <t>1</t>
    </r>
    <r>
      <rPr>
        <vertAlign val="superscript"/>
        <sz val="11"/>
        <rFont val="Calibri"/>
        <family val="2"/>
      </rPr>
      <t>er</t>
    </r>
    <r>
      <rPr>
        <sz val="11"/>
        <rFont val="Calibri"/>
        <family val="2"/>
      </rPr>
      <t xml:space="preserve"> B </t>
    </r>
    <r>
      <rPr>
        <sz val="11"/>
        <rFont val="Calibri"/>
        <family val="2"/>
        <scheme val="minor"/>
      </rPr>
      <t>- Collège Beaubois</t>
    </r>
  </si>
  <si>
    <t>V. vs MD</t>
  </si>
  <si>
    <r>
      <t>1</t>
    </r>
    <r>
      <rPr>
        <vertAlign val="superscript"/>
        <sz val="11"/>
        <rFont val="Calibri"/>
        <family val="2"/>
      </rPr>
      <t>er</t>
    </r>
    <r>
      <rPr>
        <sz val="11"/>
        <rFont val="Calibri"/>
        <family val="2"/>
      </rPr>
      <t xml:space="preserve"> A </t>
    </r>
    <r>
      <rPr>
        <sz val="11"/>
        <rFont val="Calibri"/>
        <family val="2"/>
        <scheme val="minor"/>
      </rPr>
      <t>- Saint-Germain Outr.</t>
    </r>
  </si>
  <si>
    <t>2e A - Bois-Franc-Aquarelle</t>
  </si>
  <si>
    <t>0 (F)</t>
  </si>
  <si>
    <r>
      <t>2</t>
    </r>
    <r>
      <rPr>
        <vertAlign val="superscript"/>
        <sz val="11"/>
        <rFont val="Calibri"/>
        <family val="2"/>
      </rPr>
      <t>e</t>
    </r>
    <r>
      <rPr>
        <sz val="11"/>
        <rFont val="Calibri"/>
        <family val="2"/>
      </rPr>
      <t xml:space="preserve"> C </t>
    </r>
    <r>
      <rPr>
        <sz val="11"/>
        <rFont val="Calibri"/>
        <family val="2"/>
        <scheme val="minor"/>
      </rPr>
      <t>- Gentilly</t>
    </r>
  </si>
  <si>
    <t>2e D -Socrates</t>
  </si>
  <si>
    <r>
      <t>1</t>
    </r>
    <r>
      <rPr>
        <vertAlign val="superscript"/>
        <sz val="11"/>
        <rFont val="Calibri"/>
        <family val="2"/>
      </rPr>
      <t>er</t>
    </r>
    <r>
      <rPr>
        <sz val="11"/>
        <rFont val="Calibri"/>
        <family val="2"/>
      </rPr>
      <t xml:space="preserve"> C</t>
    </r>
    <r>
      <rPr>
        <sz val="11"/>
        <rFont val="Calibri"/>
        <family val="2"/>
        <scheme val="minor"/>
      </rPr>
      <t xml:space="preserve"> - Ac. Saint-Clément</t>
    </r>
  </si>
  <si>
    <t>G QF1 Saint-Germain Outr.</t>
  </si>
  <si>
    <t>G QF2 - Saint-Louis</t>
  </si>
  <si>
    <t>G QF3 - Collège Beaubois</t>
  </si>
  <si>
    <t>G QF4 - Ac. Saint-Clément</t>
  </si>
  <si>
    <t>P DF1 -Saint-Louis</t>
  </si>
  <si>
    <t>P DF2 - Ac. Saint-Clément</t>
  </si>
  <si>
    <t>G DF1 - Saint-Germain Outr.</t>
  </si>
  <si>
    <t>G DF2 - Collège Beaubois</t>
  </si>
  <si>
    <t>2(Fus)</t>
  </si>
  <si>
    <t>17h37</t>
  </si>
  <si>
    <t>Mis à jour 3 février</t>
  </si>
  <si>
    <r>
      <t>1P A</t>
    </r>
    <r>
      <rPr>
        <b/>
        <sz val="10"/>
        <rFont val="Tahoma"/>
        <family val="2"/>
      </rPr>
      <t xml:space="preserve"> </t>
    </r>
    <r>
      <rPr>
        <sz val="10"/>
        <rFont val="Tahoma"/>
        <family val="2"/>
      </rPr>
      <t>- Collège Beaubois</t>
    </r>
  </si>
  <si>
    <t>1P B - Gentilly</t>
  </si>
  <si>
    <t>1P C - Collège Charlemagne</t>
  </si>
  <si>
    <t>3P D - Laurentide</t>
  </si>
  <si>
    <t>2P B - Socrates</t>
  </si>
  <si>
    <t>3P B - Perce-Neige</t>
  </si>
  <si>
    <t>2P A - Académie Sainte-Anne</t>
  </si>
  <si>
    <t>3P A - Jean-Grou</t>
  </si>
  <si>
    <t>3P C - Edouard-Laurin</t>
  </si>
  <si>
    <t>2P C - Murielle-Dumont</t>
  </si>
  <si>
    <t>2P D - Catherine-Soumillard</t>
  </si>
  <si>
    <t>1P D - Académie Saint-Clément</t>
  </si>
  <si>
    <t>G HF 2 - Socrates</t>
  </si>
  <si>
    <t>G HF 4 - Catherine-Soumillard</t>
  </si>
  <si>
    <t>3</t>
  </si>
  <si>
    <t>G HF 3 - Perce-Neige</t>
  </si>
  <si>
    <t>0</t>
  </si>
  <si>
    <t>2</t>
  </si>
  <si>
    <t>4</t>
  </si>
  <si>
    <t>1</t>
  </si>
  <si>
    <t>G QF1 - Gentilly</t>
  </si>
  <si>
    <t>G QF4 - Collège Beaubois</t>
  </si>
  <si>
    <t>G HF 1 - Académie Sainte-Anne</t>
  </si>
  <si>
    <t>G QF3 - Académie Saint-Clément</t>
  </si>
  <si>
    <t>G QF2 - Colllège Charlemagne</t>
  </si>
  <si>
    <t>5</t>
  </si>
  <si>
    <t>PDF2 - Académie Saint-Clément</t>
  </si>
  <si>
    <t>PDF1 - Collège Charlemagne</t>
  </si>
  <si>
    <t>GDF2 - Collège Beaubois</t>
  </si>
  <si>
    <t>GDF1 - Gentilly</t>
  </si>
  <si>
    <t>14h45</t>
  </si>
  <si>
    <t>6</t>
  </si>
  <si>
    <t>15h34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</si>
</sst>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0"/>
      <color theme="1"/>
      <name val="Arial Unicode MS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13"/>
      <name val="Tahoma"/>
      <family val="2"/>
    </font>
    <font>
      <b/>
      <vertAlign val="superscript"/>
      <sz val="13"/>
      <name val="Tahoma"/>
      <family val="2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theme="2" tint="-0.749992370372631"/>
      <name val="Tahoma"/>
      <family val="2"/>
    </font>
    <font>
      <sz val="12"/>
      <color theme="0" tint="-0.14999847407452621"/>
      <name val="Tahoma"/>
      <family val="2"/>
    </font>
    <font>
      <sz val="10"/>
      <color theme="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09">
    <xf numFmtId="0" fontId="0" fillId="0" borderId="0" xfId="0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3" fillId="0" borderId="0" xfId="1" applyFont="1"/>
    <xf numFmtId="0" fontId="14" fillId="0" borderId="0" xfId="1" applyFont="1" applyAlignment="1"/>
    <xf numFmtId="0" fontId="14" fillId="0" borderId="4" xfId="1" applyFont="1" applyBorder="1"/>
    <xf numFmtId="0" fontId="14" fillId="0" borderId="1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0" fontId="14" fillId="0" borderId="7" xfId="1" applyFont="1" applyBorder="1" applyAlignment="1">
      <alignment horizontal="center"/>
    </xf>
    <xf numFmtId="0" fontId="14" fillId="0" borderId="8" xfId="1" applyFont="1" applyBorder="1" applyAlignment="1">
      <alignment horizontal="center"/>
    </xf>
    <xf numFmtId="0" fontId="14" fillId="0" borderId="9" xfId="1" applyFont="1" applyBorder="1" applyAlignment="1">
      <alignment horizontal="center"/>
    </xf>
    <xf numFmtId="0" fontId="14" fillId="0" borderId="10" xfId="1" applyFont="1" applyBorder="1" applyAlignment="1">
      <alignment horizontal="center"/>
    </xf>
    <xf numFmtId="0" fontId="15" fillId="0" borderId="0" xfId="1" applyFont="1"/>
    <xf numFmtId="0" fontId="13" fillId="0" borderId="1" xfId="1" applyFont="1" applyFill="1" applyBorder="1"/>
    <xf numFmtId="0" fontId="13" fillId="0" borderId="1" xfId="1" applyFont="1" applyFill="1" applyBorder="1" applyAlignment="1">
      <alignment horizontal="center"/>
    </xf>
    <xf numFmtId="0" fontId="13" fillId="0" borderId="0" xfId="1" applyFont="1" applyFill="1"/>
    <xf numFmtId="0" fontId="14" fillId="0" borderId="4" xfId="1" applyFont="1" applyFill="1" applyBorder="1"/>
    <xf numFmtId="0" fontId="14" fillId="0" borderId="1" xfId="1" applyFont="1" applyFill="1" applyBorder="1" applyAlignment="1">
      <alignment horizontal="center"/>
    </xf>
    <xf numFmtId="0" fontId="14" fillId="0" borderId="5" xfId="1" applyFont="1" applyFill="1" applyBorder="1" applyAlignment="1">
      <alignment horizontal="center"/>
    </xf>
    <xf numFmtId="0" fontId="14" fillId="0" borderId="6" xfId="1" applyFont="1" applyFill="1" applyBorder="1" applyAlignment="1">
      <alignment horizontal="center"/>
    </xf>
    <xf numFmtId="0" fontId="14" fillId="0" borderId="7" xfId="1" applyFont="1" applyFill="1" applyBorder="1" applyAlignment="1">
      <alignment horizontal="center"/>
    </xf>
    <xf numFmtId="0" fontId="14" fillId="0" borderId="8" xfId="1" applyFont="1" applyFill="1" applyBorder="1" applyAlignment="1">
      <alignment horizontal="center"/>
    </xf>
    <xf numFmtId="0" fontId="14" fillId="0" borderId="9" xfId="1" applyFont="1" applyFill="1" applyBorder="1" applyAlignment="1">
      <alignment horizontal="center"/>
    </xf>
    <xf numFmtId="0" fontId="14" fillId="0" borderId="10" xfId="1" applyFont="1" applyFill="1" applyBorder="1" applyAlignment="1">
      <alignment horizontal="center"/>
    </xf>
    <xf numFmtId="0" fontId="13" fillId="0" borderId="0" xfId="1" applyFont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0" fillId="0" borderId="3" xfId="0" applyBorder="1"/>
    <xf numFmtId="0" fontId="0" fillId="0" borderId="2" xfId="0" applyBorder="1"/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49" fontId="6" fillId="0" borderId="3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7" fillId="0" borderId="2" xfId="1" applyNumberFormat="1" applyFont="1" applyFill="1" applyBorder="1" applyAlignment="1">
      <alignment horizontal="center" vertical="center"/>
    </xf>
    <xf numFmtId="0" fontId="13" fillId="0" borderId="0" xfId="1" applyFont="1" applyFill="1" applyBorder="1"/>
    <xf numFmtId="0" fontId="16" fillId="0" borderId="0" xfId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3" fillId="3" borderId="1" xfId="1" applyFont="1" applyFill="1" applyBorder="1"/>
    <xf numFmtId="0" fontId="13" fillId="3" borderId="1" xfId="1" applyFont="1" applyFill="1" applyBorder="1" applyAlignment="1">
      <alignment horizontal="center"/>
    </xf>
    <xf numFmtId="0" fontId="13" fillId="4" borderId="1" xfId="1" applyFont="1" applyFill="1" applyBorder="1"/>
    <xf numFmtId="0" fontId="13" fillId="4" borderId="1" xfId="1" applyFont="1" applyFill="1" applyBorder="1" applyAlignment="1">
      <alignment horizontal="center"/>
    </xf>
    <xf numFmtId="0" fontId="13" fillId="5" borderId="1" xfId="1" applyFont="1" applyFill="1" applyBorder="1" applyAlignment="1">
      <alignment horizontal="center"/>
    </xf>
    <xf numFmtId="0" fontId="13" fillId="5" borderId="0" xfId="1" applyFont="1" applyFill="1"/>
    <xf numFmtId="0" fontId="13" fillId="6" borderId="1" xfId="1" applyFont="1" applyFill="1" applyBorder="1" applyAlignment="1">
      <alignment horizontal="center"/>
    </xf>
    <xf numFmtId="0" fontId="13" fillId="6" borderId="0" xfId="1" applyFont="1" applyFill="1"/>
    <xf numFmtId="0" fontId="3" fillId="7" borderId="1" xfId="0" applyFont="1" applyFill="1" applyBorder="1" applyAlignment="1">
      <alignment wrapText="1"/>
    </xf>
    <xf numFmtId="0" fontId="0" fillId="8" borderId="1" xfId="0" applyFont="1" applyFill="1" applyBorder="1" applyAlignment="1">
      <alignment wrapText="1"/>
    </xf>
    <xf numFmtId="0" fontId="3" fillId="9" borderId="1" xfId="0" applyFont="1" applyFill="1" applyBorder="1" applyAlignment="1">
      <alignment wrapText="1"/>
    </xf>
    <xf numFmtId="0" fontId="13" fillId="10" borderId="1" xfId="1" applyFont="1" applyFill="1" applyBorder="1" applyAlignment="1">
      <alignment horizontal="center"/>
    </xf>
    <xf numFmtId="0" fontId="13" fillId="10" borderId="0" xfId="1" applyFont="1" applyFill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" fillId="0" borderId="14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5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9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quotePrefix="1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quotePrefix="1" applyFont="1" applyAlignment="1">
      <alignment horizontal="center"/>
    </xf>
    <xf numFmtId="0" fontId="6" fillId="7" borderId="2" xfId="1" applyFont="1" applyFill="1" applyBorder="1" applyAlignment="1">
      <alignment horizontal="left" vertical="center" wrapText="1"/>
    </xf>
    <xf numFmtId="0" fontId="6" fillId="9" borderId="2" xfId="1" applyFont="1" applyFill="1" applyBorder="1" applyAlignment="1">
      <alignment horizontal="left" vertical="center" wrapText="1"/>
    </xf>
    <xf numFmtId="0" fontId="17" fillId="8" borderId="1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E469A2D3-E53E-4D12-BB49-F16901C244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arselsl.qc.ca/coord_ecoles-sec/LOGO_EQUIPES/des-sources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http://www.arselsl.qc.ca/coord_ecoles-sec/LOGO_EQUIPES/des-sources.png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http://www.arselsl.qc.ca/coord_ecoles-sec/LOGO_EQUIPES/des-sources.png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http://www.arselsl.qc.ca/coord_ecoles-sec/LOGO_EQUIPES/des-sources.png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942975</xdr:colOff>
      <xdr:row>1</xdr:row>
      <xdr:rowOff>85726</xdr:rowOff>
    </xdr:from>
    <xdr:to>
      <xdr:col>8</xdr:col>
      <xdr:colOff>386575</xdr:colOff>
      <xdr:row>4</xdr:row>
      <xdr:rowOff>76201</xdr:rowOff>
    </xdr:to>
    <xdr:pic>
      <xdr:nvPicPr>
        <xdr:cNvPr id="2" name="Picture 11" descr="SIGNATURE-RSEQ-LSL-CMYK-LR">
          <a:extLst>
            <a:ext uri="{FF2B5EF4-FFF2-40B4-BE49-F238E27FC236}">
              <a16:creationId xmlns:a16="http://schemas.microsoft.com/office/drawing/2014/main" id="{5D9B5E32-9766-4A7F-83D0-8C17AD794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247651"/>
          <a:ext cx="12533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0</xdr:row>
      <xdr:rowOff>139144</xdr:rowOff>
    </xdr:from>
    <xdr:to>
      <xdr:col>2</xdr:col>
      <xdr:colOff>95249</xdr:colOff>
      <xdr:row>4</xdr:row>
      <xdr:rowOff>38100</xdr:rowOff>
    </xdr:to>
    <xdr:pic>
      <xdr:nvPicPr>
        <xdr:cNvPr id="3" name="Image 3" descr="http://www.arselsl.qc.ca/coord_ecoles-sec/LOGO_EQUIPES/des-sources.png">
          <a:extLst>
            <a:ext uri="{FF2B5EF4-FFF2-40B4-BE49-F238E27FC236}">
              <a16:creationId xmlns:a16="http://schemas.microsoft.com/office/drawing/2014/main" id="{8BCEBBA2-1C7A-4DBB-A661-363DE96D6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39144"/>
          <a:ext cx="838199" cy="613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142875</xdr:rowOff>
    </xdr:from>
    <xdr:to>
      <xdr:col>1</xdr:col>
      <xdr:colOff>1771650</xdr:colOff>
      <xdr:row>4</xdr:row>
      <xdr:rowOff>66772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id="{46FA055D-AF97-41C0-B6E5-33188C9E2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333375"/>
          <a:ext cx="1600199" cy="495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219075</xdr:colOff>
      <xdr:row>1</xdr:row>
      <xdr:rowOff>28575</xdr:rowOff>
    </xdr:from>
    <xdr:to>
      <xdr:col>9</xdr:col>
      <xdr:colOff>266701</xdr:colOff>
      <xdr:row>5</xdr:row>
      <xdr:rowOff>13256</xdr:rowOff>
    </xdr:to>
    <xdr:pic>
      <xdr:nvPicPr>
        <xdr:cNvPr id="3" name="Image 2" descr="http://www.arselsl.qc.ca/coord_ecoles-sec/LOGO_EQUIPES/des-sources.png">
          <a:extLst>
            <a:ext uri="{FF2B5EF4-FFF2-40B4-BE49-F238E27FC236}">
              <a16:creationId xmlns:a16="http://schemas.microsoft.com/office/drawing/2014/main" id="{D8C31B03-98B5-442B-9615-6EECAEFDA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19075"/>
          <a:ext cx="762001" cy="746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752475</xdr:colOff>
      <xdr:row>1</xdr:row>
      <xdr:rowOff>142876</xdr:rowOff>
    </xdr:from>
    <xdr:to>
      <xdr:col>8</xdr:col>
      <xdr:colOff>338950</xdr:colOff>
      <xdr:row>4</xdr:row>
      <xdr:rowOff>142876</xdr:rowOff>
    </xdr:to>
    <xdr:pic>
      <xdr:nvPicPr>
        <xdr:cNvPr id="2" name="Picture 11" descr="SIGNATURE-RSEQ-LSL-CMYK-LR">
          <a:extLst>
            <a:ext uri="{FF2B5EF4-FFF2-40B4-BE49-F238E27FC236}">
              <a16:creationId xmlns:a16="http://schemas.microsoft.com/office/drawing/2014/main" id="{A6539CD9-9FF4-4F5C-993A-6B9DB8DB9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304801"/>
          <a:ext cx="12533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476250</xdr:colOff>
      <xdr:row>1</xdr:row>
      <xdr:rowOff>53419</xdr:rowOff>
    </xdr:from>
    <xdr:to>
      <xdr:col>2</xdr:col>
      <xdr:colOff>266700</xdr:colOff>
      <xdr:row>5</xdr:row>
      <xdr:rowOff>85725</xdr:rowOff>
    </xdr:to>
    <xdr:pic>
      <xdr:nvPicPr>
        <xdr:cNvPr id="3" name="Image 3" descr="http://www.arselsl.qc.ca/coord_ecoles-sec/LOGO_EQUIPES/des-sources.png">
          <a:extLst>
            <a:ext uri="{FF2B5EF4-FFF2-40B4-BE49-F238E27FC236}">
              <a16:creationId xmlns:a16="http://schemas.microsoft.com/office/drawing/2014/main" id="{C98A4A51-D2BD-4AA4-80D7-6602EBAB6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215344"/>
          <a:ext cx="857250" cy="746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276226</xdr:colOff>
      <xdr:row>2</xdr:row>
      <xdr:rowOff>95250</xdr:rowOff>
    </xdr:from>
    <xdr:to>
      <xdr:col>1</xdr:col>
      <xdr:colOff>1537675</xdr:colOff>
      <xdr:row>4</xdr:row>
      <xdr:rowOff>104775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id="{8C3D0B3E-05B3-4195-873D-FB9559D8F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476250"/>
          <a:ext cx="1261449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219075</xdr:colOff>
      <xdr:row>1</xdr:row>
      <xdr:rowOff>28575</xdr:rowOff>
    </xdr:from>
    <xdr:to>
      <xdr:col>9</xdr:col>
      <xdr:colOff>266701</xdr:colOff>
      <xdr:row>5</xdr:row>
      <xdr:rowOff>13256</xdr:rowOff>
    </xdr:to>
    <xdr:pic>
      <xdr:nvPicPr>
        <xdr:cNvPr id="3" name="Image 2" descr="http://www.arselsl.qc.ca/coord_ecoles-sec/LOGO_EQUIPES/des-sources.png">
          <a:extLst>
            <a:ext uri="{FF2B5EF4-FFF2-40B4-BE49-F238E27FC236}">
              <a16:creationId xmlns:a16="http://schemas.microsoft.com/office/drawing/2014/main" id="{5DE315AE-0E51-492C-AF17-5C62C1708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19075"/>
          <a:ext cx="762001" cy="746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AD011-669E-481A-9561-DC5E7C3766A6}">
  <dimension ref="A1:I31"/>
  <sheetViews>
    <sheetView tabSelected="1" workbookViewId="0">
      <selection activeCell="C6" sqref="C6"/>
    </sheetView>
  </sheetViews>
  <sheetFormatPr baseColWidth="10" defaultRowHeight="15" x14ac:dyDescent="0.25"/>
  <cols>
    <col min="1" max="1" width="7.7109375" customWidth="1"/>
    <col min="2" max="2" width="6.28515625" customWidth="1"/>
    <col min="3" max="3" width="6.7109375" bestFit="1" customWidth="1"/>
    <col min="4" max="4" width="5" bestFit="1" customWidth="1"/>
    <col min="5" max="5" width="29.28515625" customWidth="1"/>
    <col min="6" max="6" width="5.7109375" customWidth="1"/>
    <col min="7" max="7" width="5.5703125" customWidth="1"/>
    <col min="8" max="8" width="27.140625" customWidth="1"/>
    <col min="9" max="9" width="7.28515625" bestFit="1" customWidth="1"/>
  </cols>
  <sheetData>
    <row r="1" spans="1:9" s="16" customFormat="1" ht="12.75" x14ac:dyDescent="0.25">
      <c r="D1" s="17"/>
      <c r="E1" s="17"/>
      <c r="G1" s="18"/>
    </row>
    <row r="2" spans="1:9" s="16" customFormat="1" ht="12.75" x14ac:dyDescent="0.25">
      <c r="D2" s="17"/>
      <c r="E2" s="17"/>
      <c r="G2" s="18"/>
    </row>
    <row r="3" spans="1:9" s="16" customFormat="1" ht="18" x14ac:dyDescent="0.25">
      <c r="A3" s="100" t="s">
        <v>54</v>
      </c>
      <c r="B3" s="100"/>
      <c r="C3" s="100"/>
      <c r="D3" s="100"/>
      <c r="E3" s="100"/>
      <c r="F3" s="100"/>
      <c r="G3" s="100"/>
      <c r="H3" s="100"/>
      <c r="I3" s="100"/>
    </row>
    <row r="4" spans="1:9" s="16" customFormat="1" ht="12.75" x14ac:dyDescent="0.25">
      <c r="A4" s="101" t="s">
        <v>90</v>
      </c>
      <c r="B4" s="101"/>
      <c r="C4" s="101"/>
      <c r="D4" s="101"/>
      <c r="E4" s="101"/>
      <c r="F4" s="101"/>
      <c r="G4" s="101"/>
      <c r="H4" s="101"/>
      <c r="I4" s="101"/>
    </row>
    <row r="5" spans="1:9" s="16" customFormat="1" ht="12.75" x14ac:dyDescent="0.25">
      <c r="A5" s="102" t="s">
        <v>57</v>
      </c>
      <c r="B5" s="102"/>
      <c r="C5" s="102"/>
      <c r="D5" s="102"/>
      <c r="E5" s="102"/>
      <c r="F5" s="102"/>
      <c r="G5" s="102"/>
      <c r="H5" s="102"/>
      <c r="I5" s="102"/>
    </row>
    <row r="6" spans="1:9" ht="15.75" thickBot="1" x14ac:dyDescent="0.3">
      <c r="A6" s="103" t="s">
        <v>113</v>
      </c>
      <c r="B6" s="103"/>
      <c r="C6" s="19" t="s">
        <v>146</v>
      </c>
    </row>
    <row r="7" spans="1:9" x14ac:dyDescent="0.25">
      <c r="A7" s="86" t="s">
        <v>39</v>
      </c>
      <c r="B7" s="87" t="s">
        <v>40</v>
      </c>
      <c r="C7" s="87" t="s">
        <v>41</v>
      </c>
      <c r="D7" s="87" t="s">
        <v>42</v>
      </c>
      <c r="E7" s="87" t="s">
        <v>43</v>
      </c>
      <c r="F7" s="87" t="s">
        <v>44</v>
      </c>
      <c r="G7" s="87" t="s">
        <v>44</v>
      </c>
      <c r="H7" s="87" t="s">
        <v>45</v>
      </c>
      <c r="I7" s="88" t="s">
        <v>46</v>
      </c>
    </row>
    <row r="8" spans="1:9" ht="15.75" x14ac:dyDescent="0.3">
      <c r="A8" s="89" t="s">
        <v>0</v>
      </c>
      <c r="B8" s="1" t="s">
        <v>53</v>
      </c>
      <c r="C8" s="15">
        <v>201</v>
      </c>
      <c r="D8" s="15" t="s">
        <v>2</v>
      </c>
      <c r="E8" s="15" t="s">
        <v>6</v>
      </c>
      <c r="F8" s="15">
        <v>3</v>
      </c>
      <c r="G8" s="15" t="s">
        <v>92</v>
      </c>
      <c r="H8" s="15" t="s">
        <v>7</v>
      </c>
      <c r="I8" s="90">
        <v>1</v>
      </c>
    </row>
    <row r="9" spans="1:9" ht="15.75" x14ac:dyDescent="0.3">
      <c r="A9" s="89" t="s">
        <v>0</v>
      </c>
      <c r="B9" s="1" t="s">
        <v>53</v>
      </c>
      <c r="C9" s="15">
        <v>202</v>
      </c>
      <c r="D9" s="15" t="s">
        <v>12</v>
      </c>
      <c r="E9" s="15" t="s">
        <v>22</v>
      </c>
      <c r="F9" s="15">
        <v>3</v>
      </c>
      <c r="G9" s="15">
        <v>1</v>
      </c>
      <c r="H9" s="15" t="s">
        <v>4</v>
      </c>
      <c r="I9" s="90">
        <v>2</v>
      </c>
    </row>
    <row r="10" spans="1:9" ht="15.75" x14ac:dyDescent="0.3">
      <c r="A10" s="91" t="s">
        <v>8</v>
      </c>
      <c r="B10" s="1" t="s">
        <v>53</v>
      </c>
      <c r="C10" s="15">
        <v>203</v>
      </c>
      <c r="D10" s="15" t="s">
        <v>5</v>
      </c>
      <c r="E10" s="15" t="s">
        <v>3</v>
      </c>
      <c r="F10" s="15">
        <v>7</v>
      </c>
      <c r="G10" s="15">
        <v>0</v>
      </c>
      <c r="H10" s="15" t="s">
        <v>14</v>
      </c>
      <c r="I10" s="90">
        <v>1</v>
      </c>
    </row>
    <row r="11" spans="1:9" ht="15.75" x14ac:dyDescent="0.3">
      <c r="A11" s="91" t="s">
        <v>8</v>
      </c>
      <c r="B11" s="1" t="s">
        <v>53</v>
      </c>
      <c r="C11" s="15">
        <v>204</v>
      </c>
      <c r="D11" s="15" t="s">
        <v>9</v>
      </c>
      <c r="E11" s="15" t="s">
        <v>70</v>
      </c>
      <c r="F11" s="15">
        <v>3</v>
      </c>
      <c r="G11" s="15">
        <v>0</v>
      </c>
      <c r="H11" s="15" t="s">
        <v>20</v>
      </c>
      <c r="I11" s="90">
        <v>2</v>
      </c>
    </row>
    <row r="12" spans="1:9" ht="15.75" x14ac:dyDescent="0.3">
      <c r="A12" s="91" t="s">
        <v>15</v>
      </c>
      <c r="B12" s="1" t="s">
        <v>53</v>
      </c>
      <c r="C12" s="15">
        <v>205</v>
      </c>
      <c r="D12" s="15" t="s">
        <v>12</v>
      </c>
      <c r="E12" s="15" t="s">
        <v>86</v>
      </c>
      <c r="F12" s="15">
        <v>1</v>
      </c>
      <c r="G12" s="15">
        <v>2</v>
      </c>
      <c r="H12" s="15" t="s">
        <v>22</v>
      </c>
      <c r="I12" s="90">
        <v>1</v>
      </c>
    </row>
    <row r="13" spans="1:9" ht="15.75" x14ac:dyDescent="0.3">
      <c r="A13" s="91" t="s">
        <v>15</v>
      </c>
      <c r="B13" s="1" t="s">
        <v>53</v>
      </c>
      <c r="C13" s="15">
        <v>206</v>
      </c>
      <c r="D13" s="15" t="s">
        <v>2</v>
      </c>
      <c r="E13" s="15" t="s">
        <v>69</v>
      </c>
      <c r="F13" s="15">
        <v>0</v>
      </c>
      <c r="G13" s="15">
        <v>7</v>
      </c>
      <c r="H13" s="15" t="s">
        <v>6</v>
      </c>
      <c r="I13" s="90">
        <v>2</v>
      </c>
    </row>
    <row r="14" spans="1:9" ht="15.75" x14ac:dyDescent="0.3">
      <c r="A14" s="91" t="s">
        <v>19</v>
      </c>
      <c r="B14" s="1" t="s">
        <v>53</v>
      </c>
      <c r="C14" s="15">
        <v>207</v>
      </c>
      <c r="D14" s="15" t="s">
        <v>9</v>
      </c>
      <c r="E14" s="15" t="s">
        <v>20</v>
      </c>
      <c r="F14" s="15">
        <v>0</v>
      </c>
      <c r="G14" s="15">
        <v>7</v>
      </c>
      <c r="H14" s="15" t="s">
        <v>11</v>
      </c>
      <c r="I14" s="90">
        <v>2</v>
      </c>
    </row>
    <row r="15" spans="1:9" ht="15.75" x14ac:dyDescent="0.3">
      <c r="A15" s="91" t="s">
        <v>19</v>
      </c>
      <c r="B15" s="1" t="s">
        <v>53</v>
      </c>
      <c r="C15" s="15">
        <v>208</v>
      </c>
      <c r="D15" s="15" t="s">
        <v>5</v>
      </c>
      <c r="E15" s="15" t="s">
        <v>17</v>
      </c>
      <c r="F15" s="15" t="s">
        <v>92</v>
      </c>
      <c r="G15" s="15">
        <v>3</v>
      </c>
      <c r="H15" s="15" t="s">
        <v>3</v>
      </c>
      <c r="I15" s="90">
        <v>1</v>
      </c>
    </row>
    <row r="16" spans="1:9" ht="15.75" x14ac:dyDescent="0.3">
      <c r="A16" s="91" t="s">
        <v>24</v>
      </c>
      <c r="B16" s="1" t="s">
        <v>53</v>
      </c>
      <c r="C16" s="15">
        <v>209</v>
      </c>
      <c r="D16" s="15" t="s">
        <v>2</v>
      </c>
      <c r="E16" s="15" t="s">
        <v>7</v>
      </c>
      <c r="F16" s="15">
        <v>2</v>
      </c>
      <c r="G16" s="15">
        <v>0</v>
      </c>
      <c r="H16" s="15" t="s">
        <v>69</v>
      </c>
      <c r="I16" s="90">
        <v>2</v>
      </c>
    </row>
    <row r="17" spans="1:9" ht="15.75" x14ac:dyDescent="0.3">
      <c r="A17" s="91" t="s">
        <v>24</v>
      </c>
      <c r="B17" s="1" t="s">
        <v>53</v>
      </c>
      <c r="C17" s="15">
        <v>210</v>
      </c>
      <c r="D17" s="15" t="s">
        <v>12</v>
      </c>
      <c r="E17" s="15" t="s">
        <v>4</v>
      </c>
      <c r="F17" s="15">
        <v>2</v>
      </c>
      <c r="G17" s="15">
        <v>2</v>
      </c>
      <c r="H17" s="15" t="s">
        <v>86</v>
      </c>
      <c r="I17" s="90">
        <v>1</v>
      </c>
    </row>
    <row r="18" spans="1:9" ht="15.75" x14ac:dyDescent="0.3">
      <c r="A18" s="91" t="s">
        <v>25</v>
      </c>
      <c r="B18" s="1" t="s">
        <v>53</v>
      </c>
      <c r="C18" s="15">
        <v>211</v>
      </c>
      <c r="D18" s="15" t="s">
        <v>5</v>
      </c>
      <c r="E18" s="15" t="s">
        <v>14</v>
      </c>
      <c r="F18" s="15">
        <v>3</v>
      </c>
      <c r="G18" s="15" t="s">
        <v>92</v>
      </c>
      <c r="H18" s="15" t="s">
        <v>17</v>
      </c>
      <c r="I18" s="90">
        <v>2</v>
      </c>
    </row>
    <row r="19" spans="1:9" ht="16.5" thickBot="1" x14ac:dyDescent="0.35">
      <c r="A19" s="92" t="s">
        <v>25</v>
      </c>
      <c r="B19" s="4" t="s">
        <v>53</v>
      </c>
      <c r="C19" s="59">
        <v>212</v>
      </c>
      <c r="D19" s="59" t="s">
        <v>9</v>
      </c>
      <c r="E19" s="59" t="s">
        <v>11</v>
      </c>
      <c r="F19" s="59">
        <v>3</v>
      </c>
      <c r="G19" s="59">
        <v>1</v>
      </c>
      <c r="H19" s="59" t="s">
        <v>70</v>
      </c>
      <c r="I19" s="93">
        <v>1</v>
      </c>
    </row>
    <row r="20" spans="1:9" x14ac:dyDescent="0.25">
      <c r="A20" s="94" t="s">
        <v>47</v>
      </c>
      <c r="B20" s="47" t="s">
        <v>53</v>
      </c>
      <c r="C20" s="57" t="s">
        <v>82</v>
      </c>
      <c r="D20" s="57"/>
      <c r="E20" s="58" t="s">
        <v>117</v>
      </c>
      <c r="F20" s="57">
        <v>0</v>
      </c>
      <c r="G20" s="57">
        <v>5</v>
      </c>
      <c r="H20" s="58" t="s">
        <v>120</v>
      </c>
      <c r="I20" s="95">
        <v>1</v>
      </c>
    </row>
    <row r="21" spans="1:9" x14ac:dyDescent="0.25">
      <c r="A21" s="96" t="s">
        <v>47</v>
      </c>
      <c r="B21" s="45" t="s">
        <v>53</v>
      </c>
      <c r="C21" s="52" t="s">
        <v>83</v>
      </c>
      <c r="D21" s="52"/>
      <c r="E21" s="53" t="s">
        <v>121</v>
      </c>
      <c r="F21" s="52">
        <v>0</v>
      </c>
      <c r="G21" s="52">
        <v>5</v>
      </c>
      <c r="H21" s="53" t="s">
        <v>118</v>
      </c>
      <c r="I21" s="97">
        <v>2</v>
      </c>
    </row>
    <row r="22" spans="1:9" x14ac:dyDescent="0.25">
      <c r="A22" s="96" t="s">
        <v>26</v>
      </c>
      <c r="B22" s="45" t="s">
        <v>53</v>
      </c>
      <c r="C22" s="52" t="s">
        <v>84</v>
      </c>
      <c r="D22" s="52"/>
      <c r="E22" s="53" t="s">
        <v>119</v>
      </c>
      <c r="F22" s="52">
        <v>3</v>
      </c>
      <c r="G22" s="52">
        <v>2</v>
      </c>
      <c r="H22" s="53" t="s">
        <v>123</v>
      </c>
      <c r="I22" s="97">
        <v>1</v>
      </c>
    </row>
    <row r="23" spans="1:9" ht="15.75" thickBot="1" x14ac:dyDescent="0.3">
      <c r="A23" s="98" t="s">
        <v>26</v>
      </c>
      <c r="B23" s="48" t="s">
        <v>53</v>
      </c>
      <c r="C23" s="61" t="s">
        <v>85</v>
      </c>
      <c r="D23" s="61"/>
      <c r="E23" s="62" t="s">
        <v>122</v>
      </c>
      <c r="F23" s="63" t="s">
        <v>92</v>
      </c>
      <c r="G23" s="63" t="s">
        <v>128</v>
      </c>
      <c r="H23" s="62" t="s">
        <v>124</v>
      </c>
      <c r="I23" s="99">
        <v>2</v>
      </c>
    </row>
    <row r="24" spans="1:9" x14ac:dyDescent="0.25">
      <c r="A24" s="94" t="s">
        <v>50</v>
      </c>
      <c r="B24" s="47" t="s">
        <v>53</v>
      </c>
      <c r="C24" s="57" t="s">
        <v>29</v>
      </c>
      <c r="D24" s="57"/>
      <c r="E24" s="58" t="s">
        <v>136</v>
      </c>
      <c r="F24" s="60" t="s">
        <v>130</v>
      </c>
      <c r="G24" s="60" t="s">
        <v>131</v>
      </c>
      <c r="H24" s="58" t="s">
        <v>115</v>
      </c>
      <c r="I24" s="95">
        <v>1</v>
      </c>
    </row>
    <row r="25" spans="1:9" x14ac:dyDescent="0.25">
      <c r="A25" s="96" t="s">
        <v>50</v>
      </c>
      <c r="B25" s="45" t="s">
        <v>53</v>
      </c>
      <c r="C25" s="52" t="s">
        <v>31</v>
      </c>
      <c r="D25" s="52"/>
      <c r="E25" s="53" t="s">
        <v>126</v>
      </c>
      <c r="F25" s="54" t="s">
        <v>133</v>
      </c>
      <c r="G25" s="54" t="s">
        <v>132</v>
      </c>
      <c r="H25" s="53" t="s">
        <v>116</v>
      </c>
      <c r="I25" s="97">
        <v>2</v>
      </c>
    </row>
    <row r="26" spans="1:9" x14ac:dyDescent="0.25">
      <c r="A26" s="96" t="s">
        <v>27</v>
      </c>
      <c r="B26" s="45" t="s">
        <v>53</v>
      </c>
      <c r="C26" s="52" t="s">
        <v>33</v>
      </c>
      <c r="D26" s="52"/>
      <c r="E26" s="53" t="s">
        <v>129</v>
      </c>
      <c r="F26" s="54" t="s">
        <v>130</v>
      </c>
      <c r="G26" s="54" t="s">
        <v>139</v>
      </c>
      <c r="H26" s="53" t="s">
        <v>125</v>
      </c>
      <c r="I26" s="97">
        <v>1</v>
      </c>
    </row>
    <row r="27" spans="1:9" ht="18.75" customHeight="1" thickBot="1" x14ac:dyDescent="0.3">
      <c r="A27" s="98" t="s">
        <v>27</v>
      </c>
      <c r="B27" s="48" t="s">
        <v>53</v>
      </c>
      <c r="C27" s="61" t="s">
        <v>34</v>
      </c>
      <c r="D27" s="61"/>
      <c r="E27" s="62" t="s">
        <v>127</v>
      </c>
      <c r="F27" s="63" t="s">
        <v>133</v>
      </c>
      <c r="G27" s="63" t="s">
        <v>128</v>
      </c>
      <c r="H27" s="62" t="s">
        <v>114</v>
      </c>
      <c r="I27" s="99">
        <v>2</v>
      </c>
    </row>
    <row r="28" spans="1:9" x14ac:dyDescent="0.25">
      <c r="A28" s="94" t="s">
        <v>28</v>
      </c>
      <c r="B28" s="47" t="s">
        <v>53</v>
      </c>
      <c r="C28" s="57" t="s">
        <v>35</v>
      </c>
      <c r="D28" s="57"/>
      <c r="E28" s="58" t="s">
        <v>138</v>
      </c>
      <c r="F28" s="60" t="s">
        <v>130</v>
      </c>
      <c r="G28" s="60" t="s">
        <v>128</v>
      </c>
      <c r="H28" s="58" t="s">
        <v>134</v>
      </c>
      <c r="I28" s="95">
        <v>1</v>
      </c>
    </row>
    <row r="29" spans="1:9" x14ac:dyDescent="0.25">
      <c r="A29" s="96" t="s">
        <v>28</v>
      </c>
      <c r="B29" s="45" t="s">
        <v>53</v>
      </c>
      <c r="C29" s="52" t="s">
        <v>36</v>
      </c>
      <c r="D29" s="52"/>
      <c r="E29" s="53" t="s">
        <v>137</v>
      </c>
      <c r="F29" s="54" t="s">
        <v>131</v>
      </c>
      <c r="G29" s="54" t="s">
        <v>132</v>
      </c>
      <c r="H29" s="53" t="s">
        <v>135</v>
      </c>
      <c r="I29" s="97">
        <v>2</v>
      </c>
    </row>
    <row r="30" spans="1:9" x14ac:dyDescent="0.25">
      <c r="A30" s="96" t="s">
        <v>32</v>
      </c>
      <c r="B30" s="45" t="s">
        <v>53</v>
      </c>
      <c r="C30" s="52" t="s">
        <v>37</v>
      </c>
      <c r="D30" s="52"/>
      <c r="E30" s="108" t="s">
        <v>140</v>
      </c>
      <c r="F30" s="55" t="s">
        <v>145</v>
      </c>
      <c r="G30" s="55" t="s">
        <v>128</v>
      </c>
      <c r="H30" s="56" t="s">
        <v>141</v>
      </c>
      <c r="I30" s="97">
        <v>1</v>
      </c>
    </row>
    <row r="31" spans="1:9" ht="15.75" thickBot="1" x14ac:dyDescent="0.3">
      <c r="A31" s="98" t="s">
        <v>32</v>
      </c>
      <c r="B31" s="48" t="s">
        <v>53</v>
      </c>
      <c r="C31" s="61" t="s">
        <v>38</v>
      </c>
      <c r="D31" s="61"/>
      <c r="E31" s="106" t="s">
        <v>142</v>
      </c>
      <c r="F31" s="65" t="s">
        <v>128</v>
      </c>
      <c r="G31" s="65" t="s">
        <v>130</v>
      </c>
      <c r="H31" s="107" t="s">
        <v>143</v>
      </c>
      <c r="I31" s="99">
        <v>2</v>
      </c>
    </row>
  </sheetData>
  <mergeCells count="4">
    <mergeCell ref="A3:I3"/>
    <mergeCell ref="A4:I4"/>
    <mergeCell ref="A5:I5"/>
    <mergeCell ref="A6:B6"/>
  </mergeCells>
  <pageMargins left="0.25" right="0.25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182B5-BB2A-40E9-9E67-931DDA39CE29}">
  <dimension ref="A4:L29"/>
  <sheetViews>
    <sheetView workbookViewId="0">
      <selection activeCell="D31" sqref="D31"/>
    </sheetView>
  </sheetViews>
  <sheetFormatPr baseColWidth="10" defaultRowHeight="15" x14ac:dyDescent="0.2"/>
  <cols>
    <col min="1" max="1" width="2.5703125" style="20" bestFit="1" customWidth="1"/>
    <col min="2" max="2" width="31.140625" style="20" bestFit="1" customWidth="1"/>
    <col min="3" max="3" width="11.5703125" style="20" bestFit="1" customWidth="1"/>
    <col min="4" max="9" width="10.7109375" style="20" customWidth="1"/>
    <col min="10" max="10" width="11.5703125" style="20" bestFit="1" customWidth="1"/>
    <col min="11" max="11" width="4" style="20" bestFit="1" customWidth="1"/>
    <col min="12" max="256" width="11.42578125" style="20"/>
    <col min="257" max="257" width="2.5703125" style="20" bestFit="1" customWidth="1"/>
    <col min="258" max="258" width="31.140625" style="20" bestFit="1" customWidth="1"/>
    <col min="259" max="259" width="11.5703125" style="20" bestFit="1" customWidth="1"/>
    <col min="260" max="265" width="10.7109375" style="20" customWidth="1"/>
    <col min="266" max="266" width="11.5703125" style="20" bestFit="1" customWidth="1"/>
    <col min="267" max="512" width="11.42578125" style="20"/>
    <col min="513" max="513" width="2.5703125" style="20" bestFit="1" customWidth="1"/>
    <col min="514" max="514" width="31.140625" style="20" bestFit="1" customWidth="1"/>
    <col min="515" max="515" width="11.5703125" style="20" bestFit="1" customWidth="1"/>
    <col min="516" max="521" width="10.7109375" style="20" customWidth="1"/>
    <col min="522" max="522" width="11.5703125" style="20" bestFit="1" customWidth="1"/>
    <col min="523" max="768" width="11.42578125" style="20"/>
    <col min="769" max="769" width="2.5703125" style="20" bestFit="1" customWidth="1"/>
    <col min="770" max="770" width="31.140625" style="20" bestFit="1" customWidth="1"/>
    <col min="771" max="771" width="11.5703125" style="20" bestFit="1" customWidth="1"/>
    <col min="772" max="777" width="10.7109375" style="20" customWidth="1"/>
    <col min="778" max="778" width="11.5703125" style="20" bestFit="1" customWidth="1"/>
    <col min="779" max="1024" width="11.42578125" style="20"/>
    <col min="1025" max="1025" width="2.5703125" style="20" bestFit="1" customWidth="1"/>
    <col min="1026" max="1026" width="31.140625" style="20" bestFit="1" customWidth="1"/>
    <col min="1027" max="1027" width="11.5703125" style="20" bestFit="1" customWidth="1"/>
    <col min="1028" max="1033" width="10.7109375" style="20" customWidth="1"/>
    <col min="1034" max="1034" width="11.5703125" style="20" bestFit="1" customWidth="1"/>
    <col min="1035" max="1280" width="11.42578125" style="20"/>
    <col min="1281" max="1281" width="2.5703125" style="20" bestFit="1" customWidth="1"/>
    <col min="1282" max="1282" width="31.140625" style="20" bestFit="1" customWidth="1"/>
    <col min="1283" max="1283" width="11.5703125" style="20" bestFit="1" customWidth="1"/>
    <col min="1284" max="1289" width="10.7109375" style="20" customWidth="1"/>
    <col min="1290" max="1290" width="11.5703125" style="20" bestFit="1" customWidth="1"/>
    <col min="1291" max="1536" width="11.42578125" style="20"/>
    <col min="1537" max="1537" width="2.5703125" style="20" bestFit="1" customWidth="1"/>
    <col min="1538" max="1538" width="31.140625" style="20" bestFit="1" customWidth="1"/>
    <col min="1539" max="1539" width="11.5703125" style="20" bestFit="1" customWidth="1"/>
    <col min="1540" max="1545" width="10.7109375" style="20" customWidth="1"/>
    <col min="1546" max="1546" width="11.5703125" style="20" bestFit="1" customWidth="1"/>
    <col min="1547" max="1792" width="11.42578125" style="20"/>
    <col min="1793" max="1793" width="2.5703125" style="20" bestFit="1" customWidth="1"/>
    <col min="1794" max="1794" width="31.140625" style="20" bestFit="1" customWidth="1"/>
    <col min="1795" max="1795" width="11.5703125" style="20" bestFit="1" customWidth="1"/>
    <col min="1796" max="1801" width="10.7109375" style="20" customWidth="1"/>
    <col min="1802" max="1802" width="11.5703125" style="20" bestFit="1" customWidth="1"/>
    <col min="1803" max="2048" width="11.42578125" style="20"/>
    <col min="2049" max="2049" width="2.5703125" style="20" bestFit="1" customWidth="1"/>
    <col min="2050" max="2050" width="31.140625" style="20" bestFit="1" customWidth="1"/>
    <col min="2051" max="2051" width="11.5703125" style="20" bestFit="1" customWidth="1"/>
    <col min="2052" max="2057" width="10.7109375" style="20" customWidth="1"/>
    <col min="2058" max="2058" width="11.5703125" style="20" bestFit="1" customWidth="1"/>
    <col min="2059" max="2304" width="11.42578125" style="20"/>
    <col min="2305" max="2305" width="2.5703125" style="20" bestFit="1" customWidth="1"/>
    <col min="2306" max="2306" width="31.140625" style="20" bestFit="1" customWidth="1"/>
    <col min="2307" max="2307" width="11.5703125" style="20" bestFit="1" customWidth="1"/>
    <col min="2308" max="2313" width="10.7109375" style="20" customWidth="1"/>
    <col min="2314" max="2314" width="11.5703125" style="20" bestFit="1" customWidth="1"/>
    <col min="2315" max="2560" width="11.42578125" style="20"/>
    <col min="2561" max="2561" width="2.5703125" style="20" bestFit="1" customWidth="1"/>
    <col min="2562" max="2562" width="31.140625" style="20" bestFit="1" customWidth="1"/>
    <col min="2563" max="2563" width="11.5703125" style="20" bestFit="1" customWidth="1"/>
    <col min="2564" max="2569" width="10.7109375" style="20" customWidth="1"/>
    <col min="2570" max="2570" width="11.5703125" style="20" bestFit="1" customWidth="1"/>
    <col min="2571" max="2816" width="11.42578125" style="20"/>
    <col min="2817" max="2817" width="2.5703125" style="20" bestFit="1" customWidth="1"/>
    <col min="2818" max="2818" width="31.140625" style="20" bestFit="1" customWidth="1"/>
    <col min="2819" max="2819" width="11.5703125" style="20" bestFit="1" customWidth="1"/>
    <col min="2820" max="2825" width="10.7109375" style="20" customWidth="1"/>
    <col min="2826" max="2826" width="11.5703125" style="20" bestFit="1" customWidth="1"/>
    <col min="2827" max="3072" width="11.42578125" style="20"/>
    <col min="3073" max="3073" width="2.5703125" style="20" bestFit="1" customWidth="1"/>
    <col min="3074" max="3074" width="31.140625" style="20" bestFit="1" customWidth="1"/>
    <col min="3075" max="3075" width="11.5703125" style="20" bestFit="1" customWidth="1"/>
    <col min="3076" max="3081" width="10.7109375" style="20" customWidth="1"/>
    <col min="3082" max="3082" width="11.5703125" style="20" bestFit="1" customWidth="1"/>
    <col min="3083" max="3328" width="11.42578125" style="20"/>
    <col min="3329" max="3329" width="2.5703125" style="20" bestFit="1" customWidth="1"/>
    <col min="3330" max="3330" width="31.140625" style="20" bestFit="1" customWidth="1"/>
    <col min="3331" max="3331" width="11.5703125" style="20" bestFit="1" customWidth="1"/>
    <col min="3332" max="3337" width="10.7109375" style="20" customWidth="1"/>
    <col min="3338" max="3338" width="11.5703125" style="20" bestFit="1" customWidth="1"/>
    <col min="3339" max="3584" width="11.42578125" style="20"/>
    <col min="3585" max="3585" width="2.5703125" style="20" bestFit="1" customWidth="1"/>
    <col min="3586" max="3586" width="31.140625" style="20" bestFit="1" customWidth="1"/>
    <col min="3587" max="3587" width="11.5703125" style="20" bestFit="1" customWidth="1"/>
    <col min="3588" max="3593" width="10.7109375" style="20" customWidth="1"/>
    <col min="3594" max="3594" width="11.5703125" style="20" bestFit="1" customWidth="1"/>
    <col min="3595" max="3840" width="11.42578125" style="20"/>
    <col min="3841" max="3841" width="2.5703125" style="20" bestFit="1" customWidth="1"/>
    <col min="3842" max="3842" width="31.140625" style="20" bestFit="1" customWidth="1"/>
    <col min="3843" max="3843" width="11.5703125" style="20" bestFit="1" customWidth="1"/>
    <col min="3844" max="3849" width="10.7109375" style="20" customWidth="1"/>
    <col min="3850" max="3850" width="11.5703125" style="20" bestFit="1" customWidth="1"/>
    <col min="3851" max="4096" width="11.42578125" style="20"/>
    <col min="4097" max="4097" width="2.5703125" style="20" bestFit="1" customWidth="1"/>
    <col min="4098" max="4098" width="31.140625" style="20" bestFit="1" customWidth="1"/>
    <col min="4099" max="4099" width="11.5703125" style="20" bestFit="1" customWidth="1"/>
    <col min="4100" max="4105" width="10.7109375" style="20" customWidth="1"/>
    <col min="4106" max="4106" width="11.5703125" style="20" bestFit="1" customWidth="1"/>
    <col min="4107" max="4352" width="11.42578125" style="20"/>
    <col min="4353" max="4353" width="2.5703125" style="20" bestFit="1" customWidth="1"/>
    <col min="4354" max="4354" width="31.140625" style="20" bestFit="1" customWidth="1"/>
    <col min="4355" max="4355" width="11.5703125" style="20" bestFit="1" customWidth="1"/>
    <col min="4356" max="4361" width="10.7109375" style="20" customWidth="1"/>
    <col min="4362" max="4362" width="11.5703125" style="20" bestFit="1" customWidth="1"/>
    <col min="4363" max="4608" width="11.42578125" style="20"/>
    <col min="4609" max="4609" width="2.5703125" style="20" bestFit="1" customWidth="1"/>
    <col min="4610" max="4610" width="31.140625" style="20" bestFit="1" customWidth="1"/>
    <col min="4611" max="4611" width="11.5703125" style="20" bestFit="1" customWidth="1"/>
    <col min="4612" max="4617" width="10.7109375" style="20" customWidth="1"/>
    <col min="4618" max="4618" width="11.5703125" style="20" bestFit="1" customWidth="1"/>
    <col min="4619" max="4864" width="11.42578125" style="20"/>
    <col min="4865" max="4865" width="2.5703125" style="20" bestFit="1" customWidth="1"/>
    <col min="4866" max="4866" width="31.140625" style="20" bestFit="1" customWidth="1"/>
    <col min="4867" max="4867" width="11.5703125" style="20" bestFit="1" customWidth="1"/>
    <col min="4868" max="4873" width="10.7109375" style="20" customWidth="1"/>
    <col min="4874" max="4874" width="11.5703125" style="20" bestFit="1" customWidth="1"/>
    <col min="4875" max="5120" width="11.42578125" style="20"/>
    <col min="5121" max="5121" width="2.5703125" style="20" bestFit="1" customWidth="1"/>
    <col min="5122" max="5122" width="31.140625" style="20" bestFit="1" customWidth="1"/>
    <col min="5123" max="5123" width="11.5703125" style="20" bestFit="1" customWidth="1"/>
    <col min="5124" max="5129" width="10.7109375" style="20" customWidth="1"/>
    <col min="5130" max="5130" width="11.5703125" style="20" bestFit="1" customWidth="1"/>
    <col min="5131" max="5376" width="11.42578125" style="20"/>
    <col min="5377" max="5377" width="2.5703125" style="20" bestFit="1" customWidth="1"/>
    <col min="5378" max="5378" width="31.140625" style="20" bestFit="1" customWidth="1"/>
    <col min="5379" max="5379" width="11.5703125" style="20" bestFit="1" customWidth="1"/>
    <col min="5380" max="5385" width="10.7109375" style="20" customWidth="1"/>
    <col min="5386" max="5386" width="11.5703125" style="20" bestFit="1" customWidth="1"/>
    <col min="5387" max="5632" width="11.42578125" style="20"/>
    <col min="5633" max="5633" width="2.5703125" style="20" bestFit="1" customWidth="1"/>
    <col min="5634" max="5634" width="31.140625" style="20" bestFit="1" customWidth="1"/>
    <col min="5635" max="5635" width="11.5703125" style="20" bestFit="1" customWidth="1"/>
    <col min="5636" max="5641" width="10.7109375" style="20" customWidth="1"/>
    <col min="5642" max="5642" width="11.5703125" style="20" bestFit="1" customWidth="1"/>
    <col min="5643" max="5888" width="11.42578125" style="20"/>
    <col min="5889" max="5889" width="2.5703125" style="20" bestFit="1" customWidth="1"/>
    <col min="5890" max="5890" width="31.140625" style="20" bestFit="1" customWidth="1"/>
    <col min="5891" max="5891" width="11.5703125" style="20" bestFit="1" customWidth="1"/>
    <col min="5892" max="5897" width="10.7109375" style="20" customWidth="1"/>
    <col min="5898" max="5898" width="11.5703125" style="20" bestFit="1" customWidth="1"/>
    <col min="5899" max="6144" width="11.42578125" style="20"/>
    <col min="6145" max="6145" width="2.5703125" style="20" bestFit="1" customWidth="1"/>
    <col min="6146" max="6146" width="31.140625" style="20" bestFit="1" customWidth="1"/>
    <col min="6147" max="6147" width="11.5703125" style="20" bestFit="1" customWidth="1"/>
    <col min="6148" max="6153" width="10.7109375" style="20" customWidth="1"/>
    <col min="6154" max="6154" width="11.5703125" style="20" bestFit="1" customWidth="1"/>
    <col min="6155" max="6400" width="11.42578125" style="20"/>
    <col min="6401" max="6401" width="2.5703125" style="20" bestFit="1" customWidth="1"/>
    <col min="6402" max="6402" width="31.140625" style="20" bestFit="1" customWidth="1"/>
    <col min="6403" max="6403" width="11.5703125" style="20" bestFit="1" customWidth="1"/>
    <col min="6404" max="6409" width="10.7109375" style="20" customWidth="1"/>
    <col min="6410" max="6410" width="11.5703125" style="20" bestFit="1" customWidth="1"/>
    <col min="6411" max="6656" width="11.42578125" style="20"/>
    <col min="6657" max="6657" width="2.5703125" style="20" bestFit="1" customWidth="1"/>
    <col min="6658" max="6658" width="31.140625" style="20" bestFit="1" customWidth="1"/>
    <col min="6659" max="6659" width="11.5703125" style="20" bestFit="1" customWidth="1"/>
    <col min="6660" max="6665" width="10.7109375" style="20" customWidth="1"/>
    <col min="6666" max="6666" width="11.5703125" style="20" bestFit="1" customWidth="1"/>
    <col min="6667" max="6912" width="11.42578125" style="20"/>
    <col min="6913" max="6913" width="2.5703125" style="20" bestFit="1" customWidth="1"/>
    <col min="6914" max="6914" width="31.140625" style="20" bestFit="1" customWidth="1"/>
    <col min="6915" max="6915" width="11.5703125" style="20" bestFit="1" customWidth="1"/>
    <col min="6916" max="6921" width="10.7109375" style="20" customWidth="1"/>
    <col min="6922" max="6922" width="11.5703125" style="20" bestFit="1" customWidth="1"/>
    <col min="6923" max="7168" width="11.42578125" style="20"/>
    <col min="7169" max="7169" width="2.5703125" style="20" bestFit="1" customWidth="1"/>
    <col min="7170" max="7170" width="31.140625" style="20" bestFit="1" customWidth="1"/>
    <col min="7171" max="7171" width="11.5703125" style="20" bestFit="1" customWidth="1"/>
    <col min="7172" max="7177" width="10.7109375" style="20" customWidth="1"/>
    <col min="7178" max="7178" width="11.5703125" style="20" bestFit="1" customWidth="1"/>
    <col min="7179" max="7424" width="11.42578125" style="20"/>
    <col min="7425" max="7425" width="2.5703125" style="20" bestFit="1" customWidth="1"/>
    <col min="7426" max="7426" width="31.140625" style="20" bestFit="1" customWidth="1"/>
    <col min="7427" max="7427" width="11.5703125" style="20" bestFit="1" customWidth="1"/>
    <col min="7428" max="7433" width="10.7109375" style="20" customWidth="1"/>
    <col min="7434" max="7434" width="11.5703125" style="20" bestFit="1" customWidth="1"/>
    <col min="7435" max="7680" width="11.42578125" style="20"/>
    <col min="7681" max="7681" width="2.5703125" style="20" bestFit="1" customWidth="1"/>
    <col min="7682" max="7682" width="31.140625" style="20" bestFit="1" customWidth="1"/>
    <col min="7683" max="7683" width="11.5703125" style="20" bestFit="1" customWidth="1"/>
    <col min="7684" max="7689" width="10.7109375" style="20" customWidth="1"/>
    <col min="7690" max="7690" width="11.5703125" style="20" bestFit="1" customWidth="1"/>
    <col min="7691" max="7936" width="11.42578125" style="20"/>
    <col min="7937" max="7937" width="2.5703125" style="20" bestFit="1" customWidth="1"/>
    <col min="7938" max="7938" width="31.140625" style="20" bestFit="1" customWidth="1"/>
    <col min="7939" max="7939" width="11.5703125" style="20" bestFit="1" customWidth="1"/>
    <col min="7940" max="7945" width="10.7109375" style="20" customWidth="1"/>
    <col min="7946" max="7946" width="11.5703125" style="20" bestFit="1" customWidth="1"/>
    <col min="7947" max="8192" width="11.42578125" style="20"/>
    <col min="8193" max="8193" width="2.5703125" style="20" bestFit="1" customWidth="1"/>
    <col min="8194" max="8194" width="31.140625" style="20" bestFit="1" customWidth="1"/>
    <col min="8195" max="8195" width="11.5703125" style="20" bestFit="1" customWidth="1"/>
    <col min="8196" max="8201" width="10.7109375" style="20" customWidth="1"/>
    <col min="8202" max="8202" width="11.5703125" style="20" bestFit="1" customWidth="1"/>
    <col min="8203" max="8448" width="11.42578125" style="20"/>
    <col min="8449" max="8449" width="2.5703125" style="20" bestFit="1" customWidth="1"/>
    <col min="8450" max="8450" width="31.140625" style="20" bestFit="1" customWidth="1"/>
    <col min="8451" max="8451" width="11.5703125" style="20" bestFit="1" customWidth="1"/>
    <col min="8452" max="8457" width="10.7109375" style="20" customWidth="1"/>
    <col min="8458" max="8458" width="11.5703125" style="20" bestFit="1" customWidth="1"/>
    <col min="8459" max="8704" width="11.42578125" style="20"/>
    <col min="8705" max="8705" width="2.5703125" style="20" bestFit="1" customWidth="1"/>
    <col min="8706" max="8706" width="31.140625" style="20" bestFit="1" customWidth="1"/>
    <col min="8707" max="8707" width="11.5703125" style="20" bestFit="1" customWidth="1"/>
    <col min="8708" max="8713" width="10.7109375" style="20" customWidth="1"/>
    <col min="8714" max="8714" width="11.5703125" style="20" bestFit="1" customWidth="1"/>
    <col min="8715" max="8960" width="11.42578125" style="20"/>
    <col min="8961" max="8961" width="2.5703125" style="20" bestFit="1" customWidth="1"/>
    <col min="8962" max="8962" width="31.140625" style="20" bestFit="1" customWidth="1"/>
    <col min="8963" max="8963" width="11.5703125" style="20" bestFit="1" customWidth="1"/>
    <col min="8964" max="8969" width="10.7109375" style="20" customWidth="1"/>
    <col min="8970" max="8970" width="11.5703125" style="20" bestFit="1" customWidth="1"/>
    <col min="8971" max="9216" width="11.42578125" style="20"/>
    <col min="9217" max="9217" width="2.5703125" style="20" bestFit="1" customWidth="1"/>
    <col min="9218" max="9218" width="31.140625" style="20" bestFit="1" customWidth="1"/>
    <col min="9219" max="9219" width="11.5703125" style="20" bestFit="1" customWidth="1"/>
    <col min="9220" max="9225" width="10.7109375" style="20" customWidth="1"/>
    <col min="9226" max="9226" width="11.5703125" style="20" bestFit="1" customWidth="1"/>
    <col min="9227" max="9472" width="11.42578125" style="20"/>
    <col min="9473" max="9473" width="2.5703125" style="20" bestFit="1" customWidth="1"/>
    <col min="9474" max="9474" width="31.140625" style="20" bestFit="1" customWidth="1"/>
    <col min="9475" max="9475" width="11.5703125" style="20" bestFit="1" customWidth="1"/>
    <col min="9476" max="9481" width="10.7109375" style="20" customWidth="1"/>
    <col min="9482" max="9482" width="11.5703125" style="20" bestFit="1" customWidth="1"/>
    <col min="9483" max="9728" width="11.42578125" style="20"/>
    <col min="9729" max="9729" width="2.5703125" style="20" bestFit="1" customWidth="1"/>
    <col min="9730" max="9730" width="31.140625" style="20" bestFit="1" customWidth="1"/>
    <col min="9731" max="9731" width="11.5703125" style="20" bestFit="1" customWidth="1"/>
    <col min="9732" max="9737" width="10.7109375" style="20" customWidth="1"/>
    <col min="9738" max="9738" width="11.5703125" style="20" bestFit="1" customWidth="1"/>
    <col min="9739" max="9984" width="11.42578125" style="20"/>
    <col min="9985" max="9985" width="2.5703125" style="20" bestFit="1" customWidth="1"/>
    <col min="9986" max="9986" width="31.140625" style="20" bestFit="1" customWidth="1"/>
    <col min="9987" max="9987" width="11.5703125" style="20" bestFit="1" customWidth="1"/>
    <col min="9988" max="9993" width="10.7109375" style="20" customWidth="1"/>
    <col min="9994" max="9994" width="11.5703125" style="20" bestFit="1" customWidth="1"/>
    <col min="9995" max="10240" width="11.42578125" style="20"/>
    <col min="10241" max="10241" width="2.5703125" style="20" bestFit="1" customWidth="1"/>
    <col min="10242" max="10242" width="31.140625" style="20" bestFit="1" customWidth="1"/>
    <col min="10243" max="10243" width="11.5703125" style="20" bestFit="1" customWidth="1"/>
    <col min="10244" max="10249" width="10.7109375" style="20" customWidth="1"/>
    <col min="10250" max="10250" width="11.5703125" style="20" bestFit="1" customWidth="1"/>
    <col min="10251" max="10496" width="11.42578125" style="20"/>
    <col min="10497" max="10497" width="2.5703125" style="20" bestFit="1" customWidth="1"/>
    <col min="10498" max="10498" width="31.140625" style="20" bestFit="1" customWidth="1"/>
    <col min="10499" max="10499" width="11.5703125" style="20" bestFit="1" customWidth="1"/>
    <col min="10500" max="10505" width="10.7109375" style="20" customWidth="1"/>
    <col min="10506" max="10506" width="11.5703125" style="20" bestFit="1" customWidth="1"/>
    <col min="10507" max="10752" width="11.42578125" style="20"/>
    <col min="10753" max="10753" width="2.5703125" style="20" bestFit="1" customWidth="1"/>
    <col min="10754" max="10754" width="31.140625" style="20" bestFit="1" customWidth="1"/>
    <col min="10755" max="10755" width="11.5703125" style="20" bestFit="1" customWidth="1"/>
    <col min="10756" max="10761" width="10.7109375" style="20" customWidth="1"/>
    <col min="10762" max="10762" width="11.5703125" style="20" bestFit="1" customWidth="1"/>
    <col min="10763" max="11008" width="11.42578125" style="20"/>
    <col min="11009" max="11009" width="2.5703125" style="20" bestFit="1" customWidth="1"/>
    <col min="11010" max="11010" width="31.140625" style="20" bestFit="1" customWidth="1"/>
    <col min="11011" max="11011" width="11.5703125" style="20" bestFit="1" customWidth="1"/>
    <col min="11012" max="11017" width="10.7109375" style="20" customWidth="1"/>
    <col min="11018" max="11018" width="11.5703125" style="20" bestFit="1" customWidth="1"/>
    <col min="11019" max="11264" width="11.42578125" style="20"/>
    <col min="11265" max="11265" width="2.5703125" style="20" bestFit="1" customWidth="1"/>
    <col min="11266" max="11266" width="31.140625" style="20" bestFit="1" customWidth="1"/>
    <col min="11267" max="11267" width="11.5703125" style="20" bestFit="1" customWidth="1"/>
    <col min="11268" max="11273" width="10.7109375" style="20" customWidth="1"/>
    <col min="11274" max="11274" width="11.5703125" style="20" bestFit="1" customWidth="1"/>
    <col min="11275" max="11520" width="11.42578125" style="20"/>
    <col min="11521" max="11521" width="2.5703125" style="20" bestFit="1" customWidth="1"/>
    <col min="11522" max="11522" width="31.140625" style="20" bestFit="1" customWidth="1"/>
    <col min="11523" max="11523" width="11.5703125" style="20" bestFit="1" customWidth="1"/>
    <col min="11524" max="11529" width="10.7109375" style="20" customWidth="1"/>
    <col min="11530" max="11530" width="11.5703125" style="20" bestFit="1" customWidth="1"/>
    <col min="11531" max="11776" width="11.42578125" style="20"/>
    <col min="11777" max="11777" width="2.5703125" style="20" bestFit="1" customWidth="1"/>
    <col min="11778" max="11778" width="31.140625" style="20" bestFit="1" customWidth="1"/>
    <col min="11779" max="11779" width="11.5703125" style="20" bestFit="1" customWidth="1"/>
    <col min="11780" max="11785" width="10.7109375" style="20" customWidth="1"/>
    <col min="11786" max="11786" width="11.5703125" style="20" bestFit="1" customWidth="1"/>
    <col min="11787" max="12032" width="11.42578125" style="20"/>
    <col min="12033" max="12033" width="2.5703125" style="20" bestFit="1" customWidth="1"/>
    <col min="12034" max="12034" width="31.140625" style="20" bestFit="1" customWidth="1"/>
    <col min="12035" max="12035" width="11.5703125" style="20" bestFit="1" customWidth="1"/>
    <col min="12036" max="12041" width="10.7109375" style="20" customWidth="1"/>
    <col min="12042" max="12042" width="11.5703125" style="20" bestFit="1" customWidth="1"/>
    <col min="12043" max="12288" width="11.42578125" style="20"/>
    <col min="12289" max="12289" width="2.5703125" style="20" bestFit="1" customWidth="1"/>
    <col min="12290" max="12290" width="31.140625" style="20" bestFit="1" customWidth="1"/>
    <col min="12291" max="12291" width="11.5703125" style="20" bestFit="1" customWidth="1"/>
    <col min="12292" max="12297" width="10.7109375" style="20" customWidth="1"/>
    <col min="12298" max="12298" width="11.5703125" style="20" bestFit="1" customWidth="1"/>
    <col min="12299" max="12544" width="11.42578125" style="20"/>
    <col min="12545" max="12545" width="2.5703125" style="20" bestFit="1" customWidth="1"/>
    <col min="12546" max="12546" width="31.140625" style="20" bestFit="1" customWidth="1"/>
    <col min="12547" max="12547" width="11.5703125" style="20" bestFit="1" customWidth="1"/>
    <col min="12548" max="12553" width="10.7109375" style="20" customWidth="1"/>
    <col min="12554" max="12554" width="11.5703125" style="20" bestFit="1" customWidth="1"/>
    <col min="12555" max="12800" width="11.42578125" style="20"/>
    <col min="12801" max="12801" width="2.5703125" style="20" bestFit="1" customWidth="1"/>
    <col min="12802" max="12802" width="31.140625" style="20" bestFit="1" customWidth="1"/>
    <col min="12803" max="12803" width="11.5703125" style="20" bestFit="1" customWidth="1"/>
    <col min="12804" max="12809" width="10.7109375" style="20" customWidth="1"/>
    <col min="12810" max="12810" width="11.5703125" style="20" bestFit="1" customWidth="1"/>
    <col min="12811" max="13056" width="11.42578125" style="20"/>
    <col min="13057" max="13057" width="2.5703125" style="20" bestFit="1" customWidth="1"/>
    <col min="13058" max="13058" width="31.140625" style="20" bestFit="1" customWidth="1"/>
    <col min="13059" max="13059" width="11.5703125" style="20" bestFit="1" customWidth="1"/>
    <col min="13060" max="13065" width="10.7109375" style="20" customWidth="1"/>
    <col min="13066" max="13066" width="11.5703125" style="20" bestFit="1" customWidth="1"/>
    <col min="13067" max="13312" width="11.42578125" style="20"/>
    <col min="13313" max="13313" width="2.5703125" style="20" bestFit="1" customWidth="1"/>
    <col min="13314" max="13314" width="31.140625" style="20" bestFit="1" customWidth="1"/>
    <col min="13315" max="13315" width="11.5703125" style="20" bestFit="1" customWidth="1"/>
    <col min="13316" max="13321" width="10.7109375" style="20" customWidth="1"/>
    <col min="13322" max="13322" width="11.5703125" style="20" bestFit="1" customWidth="1"/>
    <col min="13323" max="13568" width="11.42578125" style="20"/>
    <col min="13569" max="13569" width="2.5703125" style="20" bestFit="1" customWidth="1"/>
    <col min="13570" max="13570" width="31.140625" style="20" bestFit="1" customWidth="1"/>
    <col min="13571" max="13571" width="11.5703125" style="20" bestFit="1" customWidth="1"/>
    <col min="13572" max="13577" width="10.7109375" style="20" customWidth="1"/>
    <col min="13578" max="13578" width="11.5703125" style="20" bestFit="1" customWidth="1"/>
    <col min="13579" max="13824" width="11.42578125" style="20"/>
    <col min="13825" max="13825" width="2.5703125" style="20" bestFit="1" customWidth="1"/>
    <col min="13826" max="13826" width="31.140625" style="20" bestFit="1" customWidth="1"/>
    <col min="13827" max="13827" width="11.5703125" style="20" bestFit="1" customWidth="1"/>
    <col min="13828" max="13833" width="10.7109375" style="20" customWidth="1"/>
    <col min="13834" max="13834" width="11.5703125" style="20" bestFit="1" customWidth="1"/>
    <col min="13835" max="14080" width="11.42578125" style="20"/>
    <col min="14081" max="14081" width="2.5703125" style="20" bestFit="1" customWidth="1"/>
    <col min="14082" max="14082" width="31.140625" style="20" bestFit="1" customWidth="1"/>
    <col min="14083" max="14083" width="11.5703125" style="20" bestFit="1" customWidth="1"/>
    <col min="14084" max="14089" width="10.7109375" style="20" customWidth="1"/>
    <col min="14090" max="14090" width="11.5703125" style="20" bestFit="1" customWidth="1"/>
    <col min="14091" max="14336" width="11.42578125" style="20"/>
    <col min="14337" max="14337" width="2.5703125" style="20" bestFit="1" customWidth="1"/>
    <col min="14338" max="14338" width="31.140625" style="20" bestFit="1" customWidth="1"/>
    <col min="14339" max="14339" width="11.5703125" style="20" bestFit="1" customWidth="1"/>
    <col min="14340" max="14345" width="10.7109375" style="20" customWidth="1"/>
    <col min="14346" max="14346" width="11.5703125" style="20" bestFit="1" customWidth="1"/>
    <col min="14347" max="14592" width="11.42578125" style="20"/>
    <col min="14593" max="14593" width="2.5703125" style="20" bestFit="1" customWidth="1"/>
    <col min="14594" max="14594" width="31.140625" style="20" bestFit="1" customWidth="1"/>
    <col min="14595" max="14595" width="11.5703125" style="20" bestFit="1" customWidth="1"/>
    <col min="14596" max="14601" width="10.7109375" style="20" customWidth="1"/>
    <col min="14602" max="14602" width="11.5703125" style="20" bestFit="1" customWidth="1"/>
    <col min="14603" max="14848" width="11.42578125" style="20"/>
    <col min="14849" max="14849" width="2.5703125" style="20" bestFit="1" customWidth="1"/>
    <col min="14850" max="14850" width="31.140625" style="20" bestFit="1" customWidth="1"/>
    <col min="14851" max="14851" width="11.5703125" style="20" bestFit="1" customWidth="1"/>
    <col min="14852" max="14857" width="10.7109375" style="20" customWidth="1"/>
    <col min="14858" max="14858" width="11.5703125" style="20" bestFit="1" customWidth="1"/>
    <col min="14859" max="15104" width="11.42578125" style="20"/>
    <col min="15105" max="15105" width="2.5703125" style="20" bestFit="1" customWidth="1"/>
    <col min="15106" max="15106" width="31.140625" style="20" bestFit="1" customWidth="1"/>
    <col min="15107" max="15107" width="11.5703125" style="20" bestFit="1" customWidth="1"/>
    <col min="15108" max="15113" width="10.7109375" style="20" customWidth="1"/>
    <col min="15114" max="15114" width="11.5703125" style="20" bestFit="1" customWidth="1"/>
    <col min="15115" max="15360" width="11.42578125" style="20"/>
    <col min="15361" max="15361" width="2.5703125" style="20" bestFit="1" customWidth="1"/>
    <col min="15362" max="15362" width="31.140625" style="20" bestFit="1" customWidth="1"/>
    <col min="15363" max="15363" width="11.5703125" style="20" bestFit="1" customWidth="1"/>
    <col min="15364" max="15369" width="10.7109375" style="20" customWidth="1"/>
    <col min="15370" max="15370" width="11.5703125" style="20" bestFit="1" customWidth="1"/>
    <col min="15371" max="15616" width="11.42578125" style="20"/>
    <col min="15617" max="15617" width="2.5703125" style="20" bestFit="1" customWidth="1"/>
    <col min="15618" max="15618" width="31.140625" style="20" bestFit="1" customWidth="1"/>
    <col min="15619" max="15619" width="11.5703125" style="20" bestFit="1" customWidth="1"/>
    <col min="15620" max="15625" width="10.7109375" style="20" customWidth="1"/>
    <col min="15626" max="15626" width="11.5703125" style="20" bestFit="1" customWidth="1"/>
    <col min="15627" max="15872" width="11.42578125" style="20"/>
    <col min="15873" max="15873" width="2.5703125" style="20" bestFit="1" customWidth="1"/>
    <col min="15874" max="15874" width="31.140625" style="20" bestFit="1" customWidth="1"/>
    <col min="15875" max="15875" width="11.5703125" style="20" bestFit="1" customWidth="1"/>
    <col min="15876" max="15881" width="10.7109375" style="20" customWidth="1"/>
    <col min="15882" max="15882" width="11.5703125" style="20" bestFit="1" customWidth="1"/>
    <col min="15883" max="16128" width="11.42578125" style="20"/>
    <col min="16129" max="16129" width="2.5703125" style="20" bestFit="1" customWidth="1"/>
    <col min="16130" max="16130" width="31.140625" style="20" bestFit="1" customWidth="1"/>
    <col min="16131" max="16131" width="11.5703125" style="20" bestFit="1" customWidth="1"/>
    <col min="16132" max="16137" width="10.7109375" style="20" customWidth="1"/>
    <col min="16138" max="16138" width="11.5703125" style="20" bestFit="1" customWidth="1"/>
    <col min="16139" max="16384" width="11.42578125" style="20"/>
  </cols>
  <sheetData>
    <row r="4" spans="1:12" x14ac:dyDescent="0.2">
      <c r="B4" s="104" t="s">
        <v>73</v>
      </c>
      <c r="C4" s="104"/>
      <c r="D4" s="104"/>
      <c r="E4" s="104"/>
      <c r="F4" s="104"/>
      <c r="G4" s="104"/>
      <c r="H4" s="104"/>
      <c r="I4" s="104"/>
      <c r="J4" s="104"/>
      <c r="K4" s="21"/>
    </row>
    <row r="5" spans="1:12" x14ac:dyDescent="0.2">
      <c r="B5" s="105" t="s">
        <v>74</v>
      </c>
      <c r="C5" s="105"/>
      <c r="D5" s="105"/>
      <c r="E5" s="105"/>
      <c r="F5" s="105"/>
      <c r="G5" s="105"/>
      <c r="H5" s="105"/>
      <c r="I5" s="105"/>
      <c r="J5" s="105"/>
      <c r="K5" s="21"/>
    </row>
    <row r="7" spans="1:12" x14ac:dyDescent="0.2">
      <c r="B7" s="22" t="s">
        <v>59</v>
      </c>
      <c r="C7" s="23" t="s">
        <v>60</v>
      </c>
      <c r="D7" s="24" t="s">
        <v>61</v>
      </c>
      <c r="E7" s="25" t="s">
        <v>9</v>
      </c>
      <c r="F7" s="25" t="s">
        <v>62</v>
      </c>
      <c r="G7" s="26" t="s">
        <v>63</v>
      </c>
      <c r="H7" s="27" t="s">
        <v>64</v>
      </c>
      <c r="I7" s="28" t="s">
        <v>65</v>
      </c>
      <c r="J7" s="29" t="s">
        <v>66</v>
      </c>
    </row>
    <row r="8" spans="1:12" x14ac:dyDescent="0.2">
      <c r="A8" s="30">
        <v>1</v>
      </c>
      <c r="B8" s="75" t="s">
        <v>6</v>
      </c>
      <c r="C8" s="76">
        <f>SUM(D8:G8)</f>
        <v>2</v>
      </c>
      <c r="D8" s="76">
        <f>1+1</f>
        <v>2</v>
      </c>
      <c r="E8" s="76"/>
      <c r="F8" s="76"/>
      <c r="G8" s="76"/>
      <c r="H8" s="76">
        <f>3+7</f>
        <v>10</v>
      </c>
      <c r="I8" s="76">
        <f>0+0</f>
        <v>0</v>
      </c>
      <c r="J8" s="76">
        <f>(D8*3)+E8*0+(F8*1)</f>
        <v>6</v>
      </c>
    </row>
    <row r="9" spans="1:12" x14ac:dyDescent="0.2">
      <c r="A9" s="30">
        <v>2</v>
      </c>
      <c r="B9" s="75" t="s">
        <v>7</v>
      </c>
      <c r="C9" s="76">
        <f>SUM(D9:G9)</f>
        <v>2</v>
      </c>
      <c r="D9" s="76">
        <f>1</f>
        <v>1</v>
      </c>
      <c r="E9" s="76"/>
      <c r="F9" s="76"/>
      <c r="G9" s="76">
        <f>1</f>
        <v>1</v>
      </c>
      <c r="H9" s="76">
        <f>0+2</f>
        <v>2</v>
      </c>
      <c r="I9" s="76">
        <f>3+0</f>
        <v>3</v>
      </c>
      <c r="J9" s="76">
        <f>(D9*3)+E9*0+(F9*1)</f>
        <v>3</v>
      </c>
    </row>
    <row r="10" spans="1:12" x14ac:dyDescent="0.2">
      <c r="A10" s="30">
        <v>3</v>
      </c>
      <c r="B10" s="75" t="s">
        <v>69</v>
      </c>
      <c r="C10" s="76">
        <f>SUM(D10:G10)</f>
        <v>2</v>
      </c>
      <c r="D10" s="76"/>
      <c r="E10" s="76">
        <f>1+1</f>
        <v>2</v>
      </c>
      <c r="F10" s="76"/>
      <c r="G10" s="76"/>
      <c r="H10" s="76">
        <f>0+0</f>
        <v>0</v>
      </c>
      <c r="I10" s="76">
        <f>7+2</f>
        <v>9</v>
      </c>
      <c r="J10" s="76">
        <f>(D10*3)+E10*0+(F10*1)</f>
        <v>0</v>
      </c>
    </row>
    <row r="11" spans="1:12" x14ac:dyDescent="0.2">
      <c r="A11" s="30"/>
      <c r="B11" s="66"/>
      <c r="C11" s="44"/>
      <c r="D11" s="67">
        <f>SUM(D7:D10)</f>
        <v>3</v>
      </c>
      <c r="E11" s="67">
        <f t="shared" ref="E11" si="0">SUM(E7:E10)</f>
        <v>2</v>
      </c>
      <c r="F11" s="67">
        <f t="shared" ref="F11" si="1">SUM(F7:F10)</f>
        <v>0</v>
      </c>
      <c r="G11" s="67">
        <f t="shared" ref="G11" si="2">SUM(G7:G10)</f>
        <v>1</v>
      </c>
      <c r="H11" s="67">
        <f t="shared" ref="H11" si="3">SUM(H7:H10)</f>
        <v>12</v>
      </c>
      <c r="I11" s="67">
        <f t="shared" ref="I11" si="4">SUM(I7:I10)</f>
        <v>12</v>
      </c>
      <c r="J11" s="44"/>
    </row>
    <row r="12" spans="1:12" x14ac:dyDescent="0.2">
      <c r="B12" s="33"/>
      <c r="C12" s="33"/>
      <c r="D12" s="33"/>
      <c r="E12" s="33"/>
      <c r="F12" s="33"/>
      <c r="G12" s="33"/>
      <c r="H12" s="33"/>
      <c r="I12" s="33"/>
      <c r="J12" s="33"/>
    </row>
    <row r="13" spans="1:12" x14ac:dyDescent="0.2">
      <c r="B13" s="34" t="s">
        <v>67</v>
      </c>
      <c r="C13" s="35" t="s">
        <v>60</v>
      </c>
      <c r="D13" s="36" t="s">
        <v>61</v>
      </c>
      <c r="E13" s="37" t="s">
        <v>9</v>
      </c>
      <c r="F13" s="37" t="s">
        <v>62</v>
      </c>
      <c r="G13" s="38" t="s">
        <v>63</v>
      </c>
      <c r="H13" s="39" t="s">
        <v>64</v>
      </c>
      <c r="I13" s="40" t="s">
        <v>65</v>
      </c>
      <c r="J13" s="41" t="s">
        <v>66</v>
      </c>
      <c r="L13" s="42"/>
    </row>
    <row r="14" spans="1:12" x14ac:dyDescent="0.2">
      <c r="A14" s="30">
        <v>1</v>
      </c>
      <c r="B14" s="75" t="s">
        <v>22</v>
      </c>
      <c r="C14" s="76">
        <f>SUM(D14:G14)</f>
        <v>2</v>
      </c>
      <c r="D14" s="76">
        <f>1+1</f>
        <v>2</v>
      </c>
      <c r="E14" s="76"/>
      <c r="F14" s="76"/>
      <c r="G14" s="76"/>
      <c r="H14" s="76">
        <f>3+2</f>
        <v>5</v>
      </c>
      <c r="I14" s="76">
        <f>1+1</f>
        <v>2</v>
      </c>
      <c r="J14" s="76">
        <f>(D14*3)+E14*0+(F14*1)</f>
        <v>6</v>
      </c>
      <c r="L14" s="42"/>
    </row>
    <row r="15" spans="1:12" x14ac:dyDescent="0.2">
      <c r="A15" s="30">
        <v>2</v>
      </c>
      <c r="B15" s="75" t="s">
        <v>86</v>
      </c>
      <c r="C15" s="76">
        <f>SUM(D15:G15)</f>
        <v>2</v>
      </c>
      <c r="D15" s="76"/>
      <c r="E15" s="76">
        <f>1</f>
        <v>1</v>
      </c>
      <c r="F15" s="76">
        <f>1</f>
        <v>1</v>
      </c>
      <c r="G15" s="76"/>
      <c r="H15" s="76">
        <f>1+2</f>
        <v>3</v>
      </c>
      <c r="I15" s="84">
        <f>2+2</f>
        <v>4</v>
      </c>
      <c r="J15" s="76">
        <f>(D15*3)+E15*0+(F15*1)</f>
        <v>1</v>
      </c>
      <c r="K15" s="85" t="s">
        <v>65</v>
      </c>
      <c r="L15" s="42"/>
    </row>
    <row r="16" spans="1:12" x14ac:dyDescent="0.2">
      <c r="A16" s="30">
        <v>3</v>
      </c>
      <c r="B16" s="75" t="s">
        <v>4</v>
      </c>
      <c r="C16" s="76">
        <f>SUM(D16:G16)</f>
        <v>2</v>
      </c>
      <c r="D16" s="76"/>
      <c r="E16" s="76">
        <f>1</f>
        <v>1</v>
      </c>
      <c r="F16" s="76">
        <f>1</f>
        <v>1</v>
      </c>
      <c r="G16" s="76"/>
      <c r="H16" s="76">
        <f>1+2</f>
        <v>3</v>
      </c>
      <c r="I16" s="76">
        <f>3+2</f>
        <v>5</v>
      </c>
      <c r="J16" s="76">
        <f>(D16*3)+E16*0+(F16*1)</f>
        <v>1</v>
      </c>
    </row>
    <row r="17" spans="1:12" x14ac:dyDescent="0.2">
      <c r="A17" s="30"/>
      <c r="B17" s="66"/>
      <c r="C17" s="44"/>
      <c r="D17" s="67">
        <f>SUM(D13:D16)</f>
        <v>2</v>
      </c>
      <c r="E17" s="67">
        <f t="shared" ref="E17" si="5">SUM(E13:E16)</f>
        <v>2</v>
      </c>
      <c r="F17" s="67">
        <f t="shared" ref="F17" si="6">SUM(F13:F16)</f>
        <v>2</v>
      </c>
      <c r="G17" s="67">
        <f t="shared" ref="G17" si="7">SUM(G13:G16)</f>
        <v>0</v>
      </c>
      <c r="H17" s="67">
        <f t="shared" ref="H17" si="8">SUM(H13:H16)</f>
        <v>11</v>
      </c>
      <c r="I17" s="67">
        <f t="shared" ref="I17" si="9">SUM(I13:I16)</f>
        <v>11</v>
      </c>
      <c r="J17" s="44"/>
    </row>
    <row r="18" spans="1:12" x14ac:dyDescent="0.2">
      <c r="B18" s="33"/>
      <c r="C18" s="33"/>
      <c r="D18" s="33"/>
      <c r="E18" s="33"/>
      <c r="F18" s="33"/>
      <c r="G18" s="33"/>
      <c r="H18" s="33"/>
      <c r="I18" s="33"/>
      <c r="J18" s="33"/>
    </row>
    <row r="19" spans="1:12" x14ac:dyDescent="0.2">
      <c r="B19" s="34" t="s">
        <v>68</v>
      </c>
      <c r="C19" s="35" t="s">
        <v>60</v>
      </c>
      <c r="D19" s="36" t="s">
        <v>61</v>
      </c>
      <c r="E19" s="37" t="s">
        <v>9</v>
      </c>
      <c r="F19" s="37" t="s">
        <v>62</v>
      </c>
      <c r="G19" s="38" t="s">
        <v>63</v>
      </c>
      <c r="H19" s="39" t="s">
        <v>64</v>
      </c>
      <c r="I19" s="40" t="s">
        <v>65</v>
      </c>
      <c r="J19" s="41" t="s">
        <v>66</v>
      </c>
    </row>
    <row r="20" spans="1:12" x14ac:dyDescent="0.2">
      <c r="A20" s="30">
        <v>1</v>
      </c>
      <c r="B20" s="75" t="s">
        <v>3</v>
      </c>
      <c r="C20" s="76">
        <f>SUM(D20:G20)</f>
        <v>2</v>
      </c>
      <c r="D20" s="76">
        <f>1+1</f>
        <v>2</v>
      </c>
      <c r="E20" s="76"/>
      <c r="F20" s="76"/>
      <c r="G20" s="76"/>
      <c r="H20" s="76">
        <f>7+3</f>
        <v>10</v>
      </c>
      <c r="I20" s="76">
        <f>0+0</f>
        <v>0</v>
      </c>
      <c r="J20" s="76">
        <f>(D20*3)+E20*0+(F20*1)</f>
        <v>6</v>
      </c>
    </row>
    <row r="21" spans="1:12" x14ac:dyDescent="0.2">
      <c r="A21" s="30">
        <v>2</v>
      </c>
      <c r="B21" s="75" t="s">
        <v>14</v>
      </c>
      <c r="C21" s="76">
        <f>SUM(D21:G21)</f>
        <v>2</v>
      </c>
      <c r="D21" s="76">
        <f>1</f>
        <v>1</v>
      </c>
      <c r="E21" s="76">
        <f>1</f>
        <v>1</v>
      </c>
      <c r="F21" s="76"/>
      <c r="G21" s="76"/>
      <c r="H21" s="76">
        <f>0+3</f>
        <v>3</v>
      </c>
      <c r="I21" s="76">
        <f>7+0</f>
        <v>7</v>
      </c>
      <c r="J21" s="76">
        <f>(D21*3)+E21*0+(F21*1)</f>
        <v>3</v>
      </c>
    </row>
    <row r="22" spans="1:12" x14ac:dyDescent="0.2">
      <c r="A22" s="30">
        <v>3</v>
      </c>
      <c r="B22" s="75" t="s">
        <v>17</v>
      </c>
      <c r="C22" s="76">
        <f>SUM(D22:G22)</f>
        <v>2</v>
      </c>
      <c r="D22" s="76"/>
      <c r="E22" s="76"/>
      <c r="F22" s="76"/>
      <c r="G22" s="76">
        <f>1+1</f>
        <v>2</v>
      </c>
      <c r="H22" s="76">
        <f>0+0</f>
        <v>0</v>
      </c>
      <c r="I22" s="76">
        <f>3+3</f>
        <v>6</v>
      </c>
      <c r="J22" s="76">
        <f>(D22*3)+E22*0+(F22*1)</f>
        <v>0</v>
      </c>
    </row>
    <row r="23" spans="1:12" x14ac:dyDescent="0.2">
      <c r="A23" s="30"/>
      <c r="B23" s="66"/>
      <c r="C23" s="44"/>
      <c r="D23" s="67">
        <f>SUM(D19:D22)</f>
        <v>3</v>
      </c>
      <c r="E23" s="67">
        <f t="shared" ref="E23" si="10">SUM(E19:E22)</f>
        <v>1</v>
      </c>
      <c r="F23" s="67">
        <f t="shared" ref="F23" si="11">SUM(F19:F22)</f>
        <v>0</v>
      </c>
      <c r="G23" s="67">
        <f t="shared" ref="G23" si="12">SUM(G19:G22)</f>
        <v>2</v>
      </c>
      <c r="H23" s="67">
        <f t="shared" ref="H23" si="13">SUM(H19:H22)</f>
        <v>13</v>
      </c>
      <c r="I23" s="67">
        <f t="shared" ref="I23" si="14">SUM(I19:I22)</f>
        <v>13</v>
      </c>
      <c r="J23" s="44"/>
    </row>
    <row r="24" spans="1:12" x14ac:dyDescent="0.2">
      <c r="B24" s="43"/>
      <c r="C24" s="44"/>
      <c r="D24" s="44"/>
      <c r="E24" s="44"/>
      <c r="F24" s="44"/>
      <c r="G24" s="44"/>
      <c r="H24" s="44"/>
      <c r="I24" s="44"/>
      <c r="J24" s="44"/>
    </row>
    <row r="25" spans="1:12" x14ac:dyDescent="0.2">
      <c r="B25" s="34" t="s">
        <v>71</v>
      </c>
      <c r="C25" s="35" t="s">
        <v>60</v>
      </c>
      <c r="D25" s="36" t="s">
        <v>61</v>
      </c>
      <c r="E25" s="37" t="s">
        <v>9</v>
      </c>
      <c r="F25" s="37" t="s">
        <v>62</v>
      </c>
      <c r="G25" s="38" t="s">
        <v>63</v>
      </c>
      <c r="H25" s="39" t="s">
        <v>64</v>
      </c>
      <c r="I25" s="40" t="s">
        <v>65</v>
      </c>
      <c r="J25" s="41" t="s">
        <v>66</v>
      </c>
    </row>
    <row r="26" spans="1:12" x14ac:dyDescent="0.2">
      <c r="A26" s="30">
        <v>1</v>
      </c>
      <c r="B26" s="75" t="s">
        <v>11</v>
      </c>
      <c r="C26" s="76">
        <f>SUM(D26:G26)</f>
        <v>2</v>
      </c>
      <c r="D26" s="76">
        <f>1+1</f>
        <v>2</v>
      </c>
      <c r="E26" s="76"/>
      <c r="F26" s="76"/>
      <c r="G26" s="76"/>
      <c r="H26" s="76">
        <f>7+3</f>
        <v>10</v>
      </c>
      <c r="I26" s="76">
        <f>0+1</f>
        <v>1</v>
      </c>
      <c r="J26" s="76">
        <f>(D26*3)+E26*0+(F26*1)</f>
        <v>6</v>
      </c>
    </row>
    <row r="27" spans="1:12" x14ac:dyDescent="0.2">
      <c r="A27" s="30">
        <v>2</v>
      </c>
      <c r="B27" s="75" t="s">
        <v>10</v>
      </c>
      <c r="C27" s="76">
        <f>SUM(D27:G27)</f>
        <v>2</v>
      </c>
      <c r="D27" s="76">
        <f>1</f>
        <v>1</v>
      </c>
      <c r="E27" s="76">
        <f>1</f>
        <v>1</v>
      </c>
      <c r="F27" s="76"/>
      <c r="G27" s="76"/>
      <c r="H27" s="76">
        <f>3+1</f>
        <v>4</v>
      </c>
      <c r="I27" s="76">
        <f>0+3</f>
        <v>3</v>
      </c>
      <c r="J27" s="76">
        <f>(D27*3)+E27*0+(F27*1)</f>
        <v>3</v>
      </c>
      <c r="L27" s="20" t="s">
        <v>72</v>
      </c>
    </row>
    <row r="28" spans="1:12" x14ac:dyDescent="0.2">
      <c r="A28" s="30">
        <v>3</v>
      </c>
      <c r="B28" s="75" t="s">
        <v>20</v>
      </c>
      <c r="C28" s="76">
        <f>SUM(D28:G28)</f>
        <v>2</v>
      </c>
      <c r="D28" s="76"/>
      <c r="E28" s="76">
        <f>1+1</f>
        <v>2</v>
      </c>
      <c r="F28" s="76"/>
      <c r="G28" s="76"/>
      <c r="H28" s="76">
        <f>0+0</f>
        <v>0</v>
      </c>
      <c r="I28" s="76">
        <f>3+7</f>
        <v>10</v>
      </c>
      <c r="J28" s="76">
        <f>(D28*3)+E28*0+(F28*1)</f>
        <v>0</v>
      </c>
    </row>
    <row r="29" spans="1:12" x14ac:dyDescent="0.2">
      <c r="D29" s="67">
        <f>SUM(D25:D28)</f>
        <v>3</v>
      </c>
      <c r="E29" s="67">
        <f t="shared" ref="E29:I29" si="15">SUM(E25:E28)</f>
        <v>3</v>
      </c>
      <c r="F29" s="67">
        <f t="shared" si="15"/>
        <v>0</v>
      </c>
      <c r="G29" s="67">
        <f t="shared" si="15"/>
        <v>0</v>
      </c>
      <c r="H29" s="67">
        <f t="shared" si="15"/>
        <v>14</v>
      </c>
      <c r="I29" s="67">
        <f t="shared" si="15"/>
        <v>14</v>
      </c>
    </row>
  </sheetData>
  <sortState xmlns:xlrd2="http://schemas.microsoft.com/office/spreadsheetml/2017/richdata2" ref="B26:J28">
    <sortCondition descending="1" ref="J26:J28"/>
  </sortState>
  <mergeCells count="2">
    <mergeCell ref="B4:J4"/>
    <mergeCell ref="B5:J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28771-60C9-4D0D-9B92-43CD019319FF}">
  <dimension ref="A1:I40"/>
  <sheetViews>
    <sheetView workbookViewId="0">
      <selection activeCell="C7" sqref="C7"/>
    </sheetView>
  </sheetViews>
  <sheetFormatPr baseColWidth="10" defaultColWidth="43.28515625" defaultRowHeight="15" x14ac:dyDescent="0.25"/>
  <cols>
    <col min="1" max="1" width="7.5703125" customWidth="1"/>
    <col min="2" max="2" width="8.42578125" bestFit="1" customWidth="1"/>
    <col min="3" max="3" width="7.7109375" customWidth="1"/>
    <col min="4" max="4" width="5" bestFit="1" customWidth="1"/>
    <col min="5" max="5" width="25.5703125" bestFit="1" customWidth="1"/>
    <col min="6" max="7" width="6.140625" customWidth="1"/>
    <col min="8" max="8" width="25" bestFit="1" customWidth="1"/>
    <col min="9" max="9" width="6.7109375" bestFit="1" customWidth="1"/>
  </cols>
  <sheetData>
    <row r="1" spans="1:9" s="16" customFormat="1" ht="12.75" x14ac:dyDescent="0.25">
      <c r="D1" s="17"/>
      <c r="E1" s="17"/>
      <c r="G1" s="18"/>
    </row>
    <row r="2" spans="1:9" s="16" customFormat="1" ht="12.75" x14ac:dyDescent="0.25">
      <c r="D2" s="17"/>
      <c r="E2" s="17"/>
      <c r="G2" s="18"/>
    </row>
    <row r="3" spans="1:9" s="16" customFormat="1" ht="12.75" x14ac:dyDescent="0.25">
      <c r="D3" s="17"/>
      <c r="E3" s="17"/>
      <c r="G3" s="18"/>
    </row>
    <row r="4" spans="1:9" s="16" customFormat="1" ht="18" x14ac:dyDescent="0.25">
      <c r="A4" s="100" t="s">
        <v>54</v>
      </c>
      <c r="B4" s="100"/>
      <c r="C4" s="100"/>
      <c r="D4" s="100"/>
      <c r="E4" s="100"/>
      <c r="F4" s="100"/>
      <c r="G4" s="100"/>
      <c r="H4" s="100"/>
      <c r="I4" s="100"/>
    </row>
    <row r="5" spans="1:9" s="16" customFormat="1" ht="12.75" x14ac:dyDescent="0.25">
      <c r="A5" s="101" t="s">
        <v>55</v>
      </c>
      <c r="B5" s="101"/>
      <c r="C5" s="101"/>
      <c r="D5" s="101"/>
      <c r="E5" s="101"/>
      <c r="F5" s="101"/>
      <c r="G5" s="101"/>
      <c r="H5" s="101"/>
      <c r="I5" s="101"/>
    </row>
    <row r="6" spans="1:9" s="16" customFormat="1" ht="12.75" x14ac:dyDescent="0.25">
      <c r="A6" s="102" t="s">
        <v>56</v>
      </c>
      <c r="B6" s="102"/>
      <c r="C6" s="102"/>
      <c r="D6" s="102"/>
      <c r="E6" s="102"/>
      <c r="F6" s="102"/>
      <c r="G6" s="102"/>
      <c r="H6" s="102"/>
      <c r="I6" s="102"/>
    </row>
    <row r="7" spans="1:9" x14ac:dyDescent="0.25">
      <c r="A7" s="103" t="s">
        <v>91</v>
      </c>
      <c r="B7" s="103"/>
      <c r="C7" s="19" t="s">
        <v>112</v>
      </c>
    </row>
    <row r="8" spans="1:9" x14ac:dyDescent="0.25">
      <c r="A8" s="14" t="s">
        <v>39</v>
      </c>
      <c r="B8" s="14" t="s">
        <v>40</v>
      </c>
      <c r="C8" s="14" t="s">
        <v>41</v>
      </c>
      <c r="D8" s="14" t="s">
        <v>42</v>
      </c>
      <c r="E8" s="14" t="s">
        <v>43</v>
      </c>
      <c r="F8" s="14" t="s">
        <v>44</v>
      </c>
      <c r="G8" s="14" t="s">
        <v>44</v>
      </c>
      <c r="H8" s="14" t="s">
        <v>45</v>
      </c>
      <c r="I8" s="14" t="s">
        <v>46</v>
      </c>
    </row>
    <row r="9" spans="1:9" x14ac:dyDescent="0.25">
      <c r="A9" s="1" t="s">
        <v>0</v>
      </c>
      <c r="B9" s="8" t="s">
        <v>1</v>
      </c>
      <c r="C9" s="68">
        <v>101</v>
      </c>
      <c r="D9" s="68" t="s">
        <v>2</v>
      </c>
      <c r="E9" s="46" t="s">
        <v>14</v>
      </c>
      <c r="F9" s="46">
        <v>0</v>
      </c>
      <c r="G9" s="46">
        <v>1</v>
      </c>
      <c r="H9" s="46" t="s">
        <v>18</v>
      </c>
      <c r="I9" s="51">
        <v>1</v>
      </c>
    </row>
    <row r="10" spans="1:9" x14ac:dyDescent="0.25">
      <c r="A10" s="1" t="s">
        <v>0</v>
      </c>
      <c r="B10" s="50" t="s">
        <v>1</v>
      </c>
      <c r="C10" s="68">
        <v>102</v>
      </c>
      <c r="D10" s="68" t="s">
        <v>12</v>
      </c>
      <c r="E10" s="46" t="s">
        <v>77</v>
      </c>
      <c r="F10" s="46" t="s">
        <v>92</v>
      </c>
      <c r="G10" s="46" t="s">
        <v>92</v>
      </c>
      <c r="H10" s="46" t="s">
        <v>7</v>
      </c>
      <c r="I10" s="51">
        <v>2</v>
      </c>
    </row>
    <row r="11" spans="1:9" x14ac:dyDescent="0.25">
      <c r="A11" s="1" t="s">
        <v>8</v>
      </c>
      <c r="B11" s="50" t="s">
        <v>1</v>
      </c>
      <c r="C11" s="68">
        <v>103</v>
      </c>
      <c r="D11" s="68" t="s">
        <v>5</v>
      </c>
      <c r="E11" s="46" t="s">
        <v>22</v>
      </c>
      <c r="F11" s="46">
        <v>6</v>
      </c>
      <c r="G11" s="46">
        <v>2</v>
      </c>
      <c r="H11" s="46" t="s">
        <v>16</v>
      </c>
      <c r="I11" s="51">
        <v>2</v>
      </c>
    </row>
    <row r="12" spans="1:9" x14ac:dyDescent="0.25">
      <c r="A12" s="1" t="s">
        <v>8</v>
      </c>
      <c r="B12" s="6" t="s">
        <v>1</v>
      </c>
      <c r="C12" s="68">
        <v>104</v>
      </c>
      <c r="D12" s="68" t="s">
        <v>9</v>
      </c>
      <c r="E12" s="46" t="s">
        <v>75</v>
      </c>
      <c r="F12" s="46">
        <v>3</v>
      </c>
      <c r="G12" s="46">
        <v>2</v>
      </c>
      <c r="H12" s="46" t="s">
        <v>76</v>
      </c>
      <c r="I12" s="51">
        <v>1</v>
      </c>
    </row>
    <row r="13" spans="1:9" x14ac:dyDescent="0.25">
      <c r="A13" s="2" t="s">
        <v>15</v>
      </c>
      <c r="B13" s="6" t="s">
        <v>1</v>
      </c>
      <c r="C13" s="68">
        <v>105</v>
      </c>
      <c r="D13" s="68" t="s">
        <v>2</v>
      </c>
      <c r="E13" s="46" t="s">
        <v>23</v>
      </c>
      <c r="F13" s="46">
        <v>0</v>
      </c>
      <c r="G13" s="46">
        <v>7</v>
      </c>
      <c r="H13" s="46" t="s">
        <v>21</v>
      </c>
      <c r="I13" s="51">
        <v>1</v>
      </c>
    </row>
    <row r="14" spans="1:9" x14ac:dyDescent="0.25">
      <c r="A14" s="2" t="s">
        <v>15</v>
      </c>
      <c r="B14" s="50" t="s">
        <v>1</v>
      </c>
      <c r="C14" s="68">
        <v>106</v>
      </c>
      <c r="D14" s="68" t="s">
        <v>12</v>
      </c>
      <c r="E14" s="46" t="s">
        <v>10</v>
      </c>
      <c r="F14" s="46">
        <v>0</v>
      </c>
      <c r="G14" s="46">
        <v>3</v>
      </c>
      <c r="H14" s="46" t="s">
        <v>6</v>
      </c>
      <c r="I14" s="51">
        <v>2</v>
      </c>
    </row>
    <row r="15" spans="1:9" x14ac:dyDescent="0.25">
      <c r="A15" s="2" t="s">
        <v>19</v>
      </c>
      <c r="B15" s="50" t="s">
        <v>1</v>
      </c>
      <c r="C15" s="68">
        <v>107</v>
      </c>
      <c r="D15" s="68" t="s">
        <v>5</v>
      </c>
      <c r="E15" s="46" t="s">
        <v>4</v>
      </c>
      <c r="F15" s="46">
        <v>1</v>
      </c>
      <c r="G15" s="46">
        <v>1</v>
      </c>
      <c r="H15" s="46" t="s">
        <v>11</v>
      </c>
      <c r="I15" s="51">
        <v>2</v>
      </c>
    </row>
    <row r="16" spans="1:9" x14ac:dyDescent="0.25">
      <c r="A16" s="2" t="s">
        <v>19</v>
      </c>
      <c r="B16" s="6" t="s">
        <v>1</v>
      </c>
      <c r="C16" s="68">
        <v>108</v>
      </c>
      <c r="D16" s="68" t="s">
        <v>9</v>
      </c>
      <c r="E16" s="46" t="s">
        <v>3</v>
      </c>
      <c r="F16" s="46">
        <v>3</v>
      </c>
      <c r="G16" s="46" t="s">
        <v>92</v>
      </c>
      <c r="H16" s="46" t="s">
        <v>20</v>
      </c>
      <c r="I16" s="51">
        <v>1</v>
      </c>
    </row>
    <row r="17" spans="1:9" x14ac:dyDescent="0.25">
      <c r="A17" s="2" t="s">
        <v>24</v>
      </c>
      <c r="B17" s="6" t="s">
        <v>1</v>
      </c>
      <c r="C17" s="68">
        <v>109</v>
      </c>
      <c r="D17" s="68" t="s">
        <v>2</v>
      </c>
      <c r="E17" s="46" t="s">
        <v>21</v>
      </c>
      <c r="F17" s="46">
        <v>1</v>
      </c>
      <c r="G17" s="46">
        <v>2</v>
      </c>
      <c r="H17" s="46" t="s">
        <v>14</v>
      </c>
      <c r="I17" s="51">
        <v>1</v>
      </c>
    </row>
    <row r="18" spans="1:9" x14ac:dyDescent="0.25">
      <c r="A18" s="2" t="s">
        <v>24</v>
      </c>
      <c r="B18" s="50" t="s">
        <v>1</v>
      </c>
      <c r="C18" s="68">
        <v>110</v>
      </c>
      <c r="D18" s="68" t="s">
        <v>12</v>
      </c>
      <c r="E18" s="46" t="s">
        <v>6</v>
      </c>
      <c r="F18" s="46">
        <v>6</v>
      </c>
      <c r="G18" s="46">
        <v>2</v>
      </c>
      <c r="H18" s="46" t="s">
        <v>77</v>
      </c>
      <c r="I18" s="51">
        <v>2</v>
      </c>
    </row>
    <row r="19" spans="1:9" x14ac:dyDescent="0.25">
      <c r="A19" s="2" t="s">
        <v>25</v>
      </c>
      <c r="B19" s="50" t="s">
        <v>1</v>
      </c>
      <c r="C19" s="68">
        <v>111</v>
      </c>
      <c r="D19" s="68" t="s">
        <v>5</v>
      </c>
      <c r="E19" s="46" t="s">
        <v>22</v>
      </c>
      <c r="F19" s="46">
        <v>1</v>
      </c>
      <c r="G19" s="46">
        <v>2</v>
      </c>
      <c r="H19" s="46" t="s">
        <v>11</v>
      </c>
      <c r="I19" s="51">
        <v>2</v>
      </c>
    </row>
    <row r="20" spans="1:9" x14ac:dyDescent="0.25">
      <c r="A20" s="2" t="s">
        <v>25</v>
      </c>
      <c r="B20" s="6" t="s">
        <v>1</v>
      </c>
      <c r="C20" s="68">
        <v>112</v>
      </c>
      <c r="D20" s="68" t="s">
        <v>9</v>
      </c>
      <c r="E20" s="46" t="s">
        <v>75</v>
      </c>
      <c r="F20" s="46">
        <v>3</v>
      </c>
      <c r="G20" s="46" t="s">
        <v>92</v>
      </c>
      <c r="H20" s="46" t="s">
        <v>20</v>
      </c>
      <c r="I20" s="51">
        <v>1</v>
      </c>
    </row>
    <row r="21" spans="1:9" x14ac:dyDescent="0.25">
      <c r="A21" s="2" t="s">
        <v>47</v>
      </c>
      <c r="B21" s="8" t="s">
        <v>1</v>
      </c>
      <c r="C21" s="68">
        <v>113</v>
      </c>
      <c r="D21" s="68" t="s">
        <v>2</v>
      </c>
      <c r="E21" s="46" t="s">
        <v>18</v>
      </c>
      <c r="F21" s="46">
        <v>7</v>
      </c>
      <c r="G21" s="46">
        <v>0</v>
      </c>
      <c r="H21" s="46" t="s">
        <v>23</v>
      </c>
      <c r="I21" s="51">
        <v>2</v>
      </c>
    </row>
    <row r="22" spans="1:9" x14ac:dyDescent="0.25">
      <c r="A22" s="2" t="s">
        <v>47</v>
      </c>
      <c r="B22" s="51" t="s">
        <v>1</v>
      </c>
      <c r="C22" s="68">
        <v>114</v>
      </c>
      <c r="D22" s="68" t="s">
        <v>12</v>
      </c>
      <c r="E22" s="46" t="s">
        <v>7</v>
      </c>
      <c r="F22" s="46">
        <v>2</v>
      </c>
      <c r="G22" s="46">
        <v>3</v>
      </c>
      <c r="H22" s="46" t="s">
        <v>10</v>
      </c>
      <c r="I22" s="51">
        <v>1</v>
      </c>
    </row>
    <row r="23" spans="1:9" x14ac:dyDescent="0.25">
      <c r="A23" s="2" t="s">
        <v>48</v>
      </c>
      <c r="B23" s="51" t="s">
        <v>1</v>
      </c>
      <c r="C23" s="68">
        <v>115</v>
      </c>
      <c r="D23" s="68" t="s">
        <v>5</v>
      </c>
      <c r="E23" s="46" t="s">
        <v>16</v>
      </c>
      <c r="F23" s="46">
        <v>1</v>
      </c>
      <c r="G23" s="46">
        <v>4</v>
      </c>
      <c r="H23" s="46" t="s">
        <v>4</v>
      </c>
      <c r="I23" s="51">
        <v>1</v>
      </c>
    </row>
    <row r="24" spans="1:9" x14ac:dyDescent="0.25">
      <c r="A24" s="2" t="s">
        <v>48</v>
      </c>
      <c r="B24" s="8" t="s">
        <v>1</v>
      </c>
      <c r="C24" s="68">
        <v>116</v>
      </c>
      <c r="D24" s="68" t="s">
        <v>9</v>
      </c>
      <c r="E24" s="46" t="s">
        <v>76</v>
      </c>
      <c r="F24" s="46">
        <v>3</v>
      </c>
      <c r="G24" s="46">
        <v>1</v>
      </c>
      <c r="H24" s="46" t="s">
        <v>3</v>
      </c>
      <c r="I24" s="51">
        <v>2</v>
      </c>
    </row>
    <row r="25" spans="1:9" x14ac:dyDescent="0.25">
      <c r="A25" s="2" t="s">
        <v>49</v>
      </c>
      <c r="B25" s="8" t="s">
        <v>1</v>
      </c>
      <c r="C25" s="68">
        <v>117</v>
      </c>
      <c r="D25" s="68" t="s">
        <v>2</v>
      </c>
      <c r="E25" s="46" t="s">
        <v>14</v>
      </c>
      <c r="F25" s="46">
        <v>7</v>
      </c>
      <c r="G25" s="46">
        <v>0</v>
      </c>
      <c r="H25" s="46" t="s">
        <v>23</v>
      </c>
      <c r="I25" s="51">
        <v>2</v>
      </c>
    </row>
    <row r="26" spans="1:9" x14ac:dyDescent="0.25">
      <c r="A26" s="2" t="s">
        <v>49</v>
      </c>
      <c r="B26" s="51" t="s">
        <v>1</v>
      </c>
      <c r="C26" s="68">
        <v>118</v>
      </c>
      <c r="D26" s="68" t="s">
        <v>12</v>
      </c>
      <c r="E26" s="46" t="s">
        <v>77</v>
      </c>
      <c r="F26" s="46">
        <v>2</v>
      </c>
      <c r="G26" s="46">
        <v>8</v>
      </c>
      <c r="H26" s="46" t="s">
        <v>10</v>
      </c>
      <c r="I26" s="51">
        <v>1</v>
      </c>
    </row>
    <row r="27" spans="1:9" x14ac:dyDescent="0.25">
      <c r="A27" s="2" t="s">
        <v>50</v>
      </c>
      <c r="B27" s="51" t="s">
        <v>1</v>
      </c>
      <c r="C27" s="68">
        <v>119</v>
      </c>
      <c r="D27" s="68" t="s">
        <v>5</v>
      </c>
      <c r="E27" s="46" t="s">
        <v>4</v>
      </c>
      <c r="F27" s="46">
        <v>2</v>
      </c>
      <c r="G27" s="46">
        <v>3</v>
      </c>
      <c r="H27" s="46" t="s">
        <v>22</v>
      </c>
      <c r="I27" s="51">
        <v>1</v>
      </c>
    </row>
    <row r="28" spans="1:9" x14ac:dyDescent="0.25">
      <c r="A28" s="2" t="s">
        <v>50</v>
      </c>
      <c r="B28" s="8" t="s">
        <v>1</v>
      </c>
      <c r="C28" s="68">
        <v>120</v>
      </c>
      <c r="D28" s="68" t="s">
        <v>9</v>
      </c>
      <c r="E28" s="46" t="s">
        <v>3</v>
      </c>
      <c r="F28" s="46">
        <v>0</v>
      </c>
      <c r="G28" s="46">
        <v>6</v>
      </c>
      <c r="H28" s="46" t="s">
        <v>75</v>
      </c>
      <c r="I28" s="51">
        <v>2</v>
      </c>
    </row>
    <row r="29" spans="1:9" x14ac:dyDescent="0.25">
      <c r="A29" s="2" t="s">
        <v>51</v>
      </c>
      <c r="B29" s="8" t="s">
        <v>1</v>
      </c>
      <c r="C29" s="68">
        <v>121</v>
      </c>
      <c r="D29" s="68" t="s">
        <v>2</v>
      </c>
      <c r="E29" s="46" t="s">
        <v>21</v>
      </c>
      <c r="F29" s="46">
        <v>2</v>
      </c>
      <c r="G29" s="46">
        <v>0</v>
      </c>
      <c r="H29" s="46" t="s">
        <v>18</v>
      </c>
      <c r="I29" s="51">
        <v>2</v>
      </c>
    </row>
    <row r="30" spans="1:9" x14ac:dyDescent="0.25">
      <c r="A30" s="2" t="s">
        <v>51</v>
      </c>
      <c r="B30" s="51" t="s">
        <v>1</v>
      </c>
      <c r="C30" s="68">
        <v>122</v>
      </c>
      <c r="D30" s="68" t="s">
        <v>12</v>
      </c>
      <c r="E30" s="46" t="s">
        <v>6</v>
      </c>
      <c r="F30" s="46">
        <v>5</v>
      </c>
      <c r="G30" s="46">
        <v>0</v>
      </c>
      <c r="H30" s="46" t="s">
        <v>7</v>
      </c>
      <c r="I30" s="51">
        <v>1</v>
      </c>
    </row>
    <row r="31" spans="1:9" x14ac:dyDescent="0.25">
      <c r="A31" s="2" t="s">
        <v>52</v>
      </c>
      <c r="B31" s="51" t="s">
        <v>1</v>
      </c>
      <c r="C31" s="68">
        <v>123</v>
      </c>
      <c r="D31" s="68" t="s">
        <v>5</v>
      </c>
      <c r="E31" s="46" t="s">
        <v>11</v>
      </c>
      <c r="F31" s="46">
        <v>3</v>
      </c>
      <c r="G31" s="46">
        <v>1</v>
      </c>
      <c r="H31" s="46" t="s">
        <v>16</v>
      </c>
      <c r="I31" s="51">
        <v>1</v>
      </c>
    </row>
    <row r="32" spans="1:9" ht="15.75" thickBot="1" x14ac:dyDescent="0.3">
      <c r="A32" s="3" t="s">
        <v>52</v>
      </c>
      <c r="B32" s="10" t="s">
        <v>1</v>
      </c>
      <c r="C32" s="69">
        <v>124</v>
      </c>
      <c r="D32" s="69" t="s">
        <v>9</v>
      </c>
      <c r="E32" s="49" t="s">
        <v>20</v>
      </c>
      <c r="F32" s="49" t="s">
        <v>99</v>
      </c>
      <c r="G32" s="49">
        <v>3</v>
      </c>
      <c r="H32" s="49" t="s">
        <v>76</v>
      </c>
      <c r="I32" s="64">
        <v>2</v>
      </c>
    </row>
    <row r="33" spans="1:9" ht="17.25" x14ac:dyDescent="0.25">
      <c r="A33" s="5" t="s">
        <v>78</v>
      </c>
      <c r="B33" s="6" t="s">
        <v>1</v>
      </c>
      <c r="C33" s="6" t="s">
        <v>29</v>
      </c>
      <c r="D33" s="6" t="s">
        <v>30</v>
      </c>
      <c r="E33" s="7" t="s">
        <v>100</v>
      </c>
      <c r="F33" s="6">
        <v>1</v>
      </c>
      <c r="G33" s="6">
        <v>4</v>
      </c>
      <c r="H33" s="7" t="s">
        <v>97</v>
      </c>
      <c r="I33" s="70">
        <v>1</v>
      </c>
    </row>
    <row r="34" spans="1:9" ht="17.25" x14ac:dyDescent="0.25">
      <c r="A34" s="2" t="s">
        <v>78</v>
      </c>
      <c r="B34" s="6" t="s">
        <v>1</v>
      </c>
      <c r="C34" s="8" t="s">
        <v>31</v>
      </c>
      <c r="D34" s="8" t="s">
        <v>30</v>
      </c>
      <c r="E34" s="9" t="s">
        <v>94</v>
      </c>
      <c r="F34" s="8">
        <v>1</v>
      </c>
      <c r="G34" s="8">
        <v>3</v>
      </c>
      <c r="H34" s="9" t="s">
        <v>93</v>
      </c>
      <c r="I34" s="71">
        <v>2</v>
      </c>
    </row>
    <row r="35" spans="1:9" ht="17.25" x14ac:dyDescent="0.25">
      <c r="A35" s="2" t="s">
        <v>79</v>
      </c>
      <c r="B35" s="6" t="s">
        <v>1</v>
      </c>
      <c r="C35" s="8" t="s">
        <v>33</v>
      </c>
      <c r="D35" s="8" t="s">
        <v>30</v>
      </c>
      <c r="E35" s="9" t="s">
        <v>101</v>
      </c>
      <c r="F35" s="8">
        <v>2</v>
      </c>
      <c r="G35" s="8">
        <v>6</v>
      </c>
      <c r="H35" s="9" t="s">
        <v>95</v>
      </c>
      <c r="I35" s="70">
        <v>1</v>
      </c>
    </row>
    <row r="36" spans="1:9" ht="18" thickBot="1" x14ac:dyDescent="0.3">
      <c r="A36" s="3" t="s">
        <v>79</v>
      </c>
      <c r="B36" s="10" t="s">
        <v>1</v>
      </c>
      <c r="C36" s="10" t="s">
        <v>34</v>
      </c>
      <c r="D36" s="10" t="s">
        <v>30</v>
      </c>
      <c r="E36" s="11" t="s">
        <v>98</v>
      </c>
      <c r="F36" s="10">
        <v>0</v>
      </c>
      <c r="G36" s="10">
        <v>3</v>
      </c>
      <c r="H36" s="11" t="s">
        <v>102</v>
      </c>
      <c r="I36" s="72">
        <v>2</v>
      </c>
    </row>
    <row r="37" spans="1:9" x14ac:dyDescent="0.25">
      <c r="A37" s="5" t="s">
        <v>80</v>
      </c>
      <c r="B37" s="6" t="s">
        <v>1</v>
      </c>
      <c r="C37" s="6" t="s">
        <v>35</v>
      </c>
      <c r="D37" s="6" t="s">
        <v>30</v>
      </c>
      <c r="E37" s="7" t="s">
        <v>103</v>
      </c>
      <c r="F37" s="6">
        <v>6</v>
      </c>
      <c r="G37" s="6">
        <v>3</v>
      </c>
      <c r="H37" s="12" t="s">
        <v>104</v>
      </c>
      <c r="I37" s="70">
        <v>1</v>
      </c>
    </row>
    <row r="38" spans="1:9" ht="15.75" thickBot="1" x14ac:dyDescent="0.3">
      <c r="A38" s="3" t="s">
        <v>80</v>
      </c>
      <c r="B38" s="10" t="s">
        <v>1</v>
      </c>
      <c r="C38" s="10" t="s">
        <v>36</v>
      </c>
      <c r="D38" s="10" t="s">
        <v>30</v>
      </c>
      <c r="E38" s="11" t="s">
        <v>105</v>
      </c>
      <c r="F38" s="10">
        <v>3</v>
      </c>
      <c r="G38" s="10">
        <v>2</v>
      </c>
      <c r="H38" s="13" t="s">
        <v>106</v>
      </c>
      <c r="I38" s="72">
        <v>2</v>
      </c>
    </row>
    <row r="39" spans="1:9" x14ac:dyDescent="0.25">
      <c r="A39" s="2" t="s">
        <v>81</v>
      </c>
      <c r="B39" s="6" t="s">
        <v>1</v>
      </c>
      <c r="C39" s="8" t="s">
        <v>37</v>
      </c>
      <c r="D39" s="8" t="s">
        <v>30</v>
      </c>
      <c r="E39" s="9" t="s">
        <v>107</v>
      </c>
      <c r="F39" s="8">
        <v>1</v>
      </c>
      <c r="G39" s="8">
        <v>2</v>
      </c>
      <c r="H39" s="82" t="s">
        <v>108</v>
      </c>
      <c r="I39" s="70">
        <v>1</v>
      </c>
    </row>
    <row r="40" spans="1:9" ht="15" customHeight="1" x14ac:dyDescent="0.25">
      <c r="A40" s="2" t="s">
        <v>81</v>
      </c>
      <c r="B40" s="6" t="s">
        <v>1</v>
      </c>
      <c r="C40" s="8" t="s">
        <v>38</v>
      </c>
      <c r="D40" s="8" t="s">
        <v>30</v>
      </c>
      <c r="E40" s="81" t="s">
        <v>109</v>
      </c>
      <c r="F40" s="8" t="s">
        <v>111</v>
      </c>
      <c r="G40" s="8">
        <v>1</v>
      </c>
      <c r="H40" s="83" t="s">
        <v>110</v>
      </c>
      <c r="I40" s="71">
        <v>2</v>
      </c>
    </row>
  </sheetData>
  <autoFilter ref="A8:I40" xr:uid="{7F879194-A061-4F7D-858C-21019AB0BC45}">
    <sortState xmlns:xlrd2="http://schemas.microsoft.com/office/spreadsheetml/2017/richdata2" ref="A9:I40">
      <sortCondition ref="A8:A40"/>
    </sortState>
  </autoFilter>
  <mergeCells count="4">
    <mergeCell ref="A7:B7"/>
    <mergeCell ref="A4:I4"/>
    <mergeCell ref="A5:I5"/>
    <mergeCell ref="A6:I6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DCA24-3E58-4B84-B108-B86E99619377}">
  <dimension ref="A4:L33"/>
  <sheetViews>
    <sheetView workbookViewId="0">
      <selection activeCell="B22" sqref="B22:J23"/>
    </sheetView>
  </sheetViews>
  <sheetFormatPr baseColWidth="10" defaultRowHeight="15" x14ac:dyDescent="0.2"/>
  <cols>
    <col min="1" max="1" width="2.5703125" style="20" bestFit="1" customWidth="1"/>
    <col min="2" max="2" width="31.140625" style="20" bestFit="1" customWidth="1"/>
    <col min="3" max="3" width="11.5703125" style="20" bestFit="1" customWidth="1"/>
    <col min="4" max="9" width="10.7109375" style="20" customWidth="1"/>
    <col min="10" max="10" width="11.5703125" style="20" bestFit="1" customWidth="1"/>
    <col min="11" max="256" width="11.42578125" style="20"/>
    <col min="257" max="257" width="2.5703125" style="20" bestFit="1" customWidth="1"/>
    <col min="258" max="258" width="31.140625" style="20" bestFit="1" customWidth="1"/>
    <col min="259" max="259" width="11.5703125" style="20" bestFit="1" customWidth="1"/>
    <col min="260" max="265" width="10.7109375" style="20" customWidth="1"/>
    <col min="266" max="266" width="11.5703125" style="20" bestFit="1" customWidth="1"/>
    <col min="267" max="512" width="11.42578125" style="20"/>
    <col min="513" max="513" width="2.5703125" style="20" bestFit="1" customWidth="1"/>
    <col min="514" max="514" width="31.140625" style="20" bestFit="1" customWidth="1"/>
    <col min="515" max="515" width="11.5703125" style="20" bestFit="1" customWidth="1"/>
    <col min="516" max="521" width="10.7109375" style="20" customWidth="1"/>
    <col min="522" max="522" width="11.5703125" style="20" bestFit="1" customWidth="1"/>
    <col min="523" max="768" width="11.42578125" style="20"/>
    <col min="769" max="769" width="2.5703125" style="20" bestFit="1" customWidth="1"/>
    <col min="770" max="770" width="31.140625" style="20" bestFit="1" customWidth="1"/>
    <col min="771" max="771" width="11.5703125" style="20" bestFit="1" customWidth="1"/>
    <col min="772" max="777" width="10.7109375" style="20" customWidth="1"/>
    <col min="778" max="778" width="11.5703125" style="20" bestFit="1" customWidth="1"/>
    <col min="779" max="1024" width="11.42578125" style="20"/>
    <col min="1025" max="1025" width="2.5703125" style="20" bestFit="1" customWidth="1"/>
    <col min="1026" max="1026" width="31.140625" style="20" bestFit="1" customWidth="1"/>
    <col min="1027" max="1027" width="11.5703125" style="20" bestFit="1" customWidth="1"/>
    <col min="1028" max="1033" width="10.7109375" style="20" customWidth="1"/>
    <col min="1034" max="1034" width="11.5703125" style="20" bestFit="1" customWidth="1"/>
    <col min="1035" max="1280" width="11.42578125" style="20"/>
    <col min="1281" max="1281" width="2.5703125" style="20" bestFit="1" customWidth="1"/>
    <col min="1282" max="1282" width="31.140625" style="20" bestFit="1" customWidth="1"/>
    <col min="1283" max="1283" width="11.5703125" style="20" bestFit="1" customWidth="1"/>
    <col min="1284" max="1289" width="10.7109375" style="20" customWidth="1"/>
    <col min="1290" max="1290" width="11.5703125" style="20" bestFit="1" customWidth="1"/>
    <col min="1291" max="1536" width="11.42578125" style="20"/>
    <col min="1537" max="1537" width="2.5703125" style="20" bestFit="1" customWidth="1"/>
    <col min="1538" max="1538" width="31.140625" style="20" bestFit="1" customWidth="1"/>
    <col min="1539" max="1539" width="11.5703125" style="20" bestFit="1" customWidth="1"/>
    <col min="1540" max="1545" width="10.7109375" style="20" customWidth="1"/>
    <col min="1546" max="1546" width="11.5703125" style="20" bestFit="1" customWidth="1"/>
    <col min="1547" max="1792" width="11.42578125" style="20"/>
    <col min="1793" max="1793" width="2.5703125" style="20" bestFit="1" customWidth="1"/>
    <col min="1794" max="1794" width="31.140625" style="20" bestFit="1" customWidth="1"/>
    <col min="1795" max="1795" width="11.5703125" style="20" bestFit="1" customWidth="1"/>
    <col min="1796" max="1801" width="10.7109375" style="20" customWidth="1"/>
    <col min="1802" max="1802" width="11.5703125" style="20" bestFit="1" customWidth="1"/>
    <col min="1803" max="2048" width="11.42578125" style="20"/>
    <col min="2049" max="2049" width="2.5703125" style="20" bestFit="1" customWidth="1"/>
    <col min="2050" max="2050" width="31.140625" style="20" bestFit="1" customWidth="1"/>
    <col min="2051" max="2051" width="11.5703125" style="20" bestFit="1" customWidth="1"/>
    <col min="2052" max="2057" width="10.7109375" style="20" customWidth="1"/>
    <col min="2058" max="2058" width="11.5703125" style="20" bestFit="1" customWidth="1"/>
    <col min="2059" max="2304" width="11.42578125" style="20"/>
    <col min="2305" max="2305" width="2.5703125" style="20" bestFit="1" customWidth="1"/>
    <col min="2306" max="2306" width="31.140625" style="20" bestFit="1" customWidth="1"/>
    <col min="2307" max="2307" width="11.5703125" style="20" bestFit="1" customWidth="1"/>
    <col min="2308" max="2313" width="10.7109375" style="20" customWidth="1"/>
    <col min="2314" max="2314" width="11.5703125" style="20" bestFit="1" customWidth="1"/>
    <col min="2315" max="2560" width="11.42578125" style="20"/>
    <col min="2561" max="2561" width="2.5703125" style="20" bestFit="1" customWidth="1"/>
    <col min="2562" max="2562" width="31.140625" style="20" bestFit="1" customWidth="1"/>
    <col min="2563" max="2563" width="11.5703125" style="20" bestFit="1" customWidth="1"/>
    <col min="2564" max="2569" width="10.7109375" style="20" customWidth="1"/>
    <col min="2570" max="2570" width="11.5703125" style="20" bestFit="1" customWidth="1"/>
    <col min="2571" max="2816" width="11.42578125" style="20"/>
    <col min="2817" max="2817" width="2.5703125" style="20" bestFit="1" customWidth="1"/>
    <col min="2818" max="2818" width="31.140625" style="20" bestFit="1" customWidth="1"/>
    <col min="2819" max="2819" width="11.5703125" style="20" bestFit="1" customWidth="1"/>
    <col min="2820" max="2825" width="10.7109375" style="20" customWidth="1"/>
    <col min="2826" max="2826" width="11.5703125" style="20" bestFit="1" customWidth="1"/>
    <col min="2827" max="3072" width="11.42578125" style="20"/>
    <col min="3073" max="3073" width="2.5703125" style="20" bestFit="1" customWidth="1"/>
    <col min="3074" max="3074" width="31.140625" style="20" bestFit="1" customWidth="1"/>
    <col min="3075" max="3075" width="11.5703125" style="20" bestFit="1" customWidth="1"/>
    <col min="3076" max="3081" width="10.7109375" style="20" customWidth="1"/>
    <col min="3082" max="3082" width="11.5703125" style="20" bestFit="1" customWidth="1"/>
    <col min="3083" max="3328" width="11.42578125" style="20"/>
    <col min="3329" max="3329" width="2.5703125" style="20" bestFit="1" customWidth="1"/>
    <col min="3330" max="3330" width="31.140625" style="20" bestFit="1" customWidth="1"/>
    <col min="3331" max="3331" width="11.5703125" style="20" bestFit="1" customWidth="1"/>
    <col min="3332" max="3337" width="10.7109375" style="20" customWidth="1"/>
    <col min="3338" max="3338" width="11.5703125" style="20" bestFit="1" customWidth="1"/>
    <col min="3339" max="3584" width="11.42578125" style="20"/>
    <col min="3585" max="3585" width="2.5703125" style="20" bestFit="1" customWidth="1"/>
    <col min="3586" max="3586" width="31.140625" style="20" bestFit="1" customWidth="1"/>
    <col min="3587" max="3587" width="11.5703125" style="20" bestFit="1" customWidth="1"/>
    <col min="3588" max="3593" width="10.7109375" style="20" customWidth="1"/>
    <col min="3594" max="3594" width="11.5703125" style="20" bestFit="1" customWidth="1"/>
    <col min="3595" max="3840" width="11.42578125" style="20"/>
    <col min="3841" max="3841" width="2.5703125" style="20" bestFit="1" customWidth="1"/>
    <col min="3842" max="3842" width="31.140625" style="20" bestFit="1" customWidth="1"/>
    <col min="3843" max="3843" width="11.5703125" style="20" bestFit="1" customWidth="1"/>
    <col min="3844" max="3849" width="10.7109375" style="20" customWidth="1"/>
    <col min="3850" max="3850" width="11.5703125" style="20" bestFit="1" customWidth="1"/>
    <col min="3851" max="4096" width="11.42578125" style="20"/>
    <col min="4097" max="4097" width="2.5703125" style="20" bestFit="1" customWidth="1"/>
    <col min="4098" max="4098" width="31.140625" style="20" bestFit="1" customWidth="1"/>
    <col min="4099" max="4099" width="11.5703125" style="20" bestFit="1" customWidth="1"/>
    <col min="4100" max="4105" width="10.7109375" style="20" customWidth="1"/>
    <col min="4106" max="4106" width="11.5703125" style="20" bestFit="1" customWidth="1"/>
    <col min="4107" max="4352" width="11.42578125" style="20"/>
    <col min="4353" max="4353" width="2.5703125" style="20" bestFit="1" customWidth="1"/>
    <col min="4354" max="4354" width="31.140625" style="20" bestFit="1" customWidth="1"/>
    <col min="4355" max="4355" width="11.5703125" style="20" bestFit="1" customWidth="1"/>
    <col min="4356" max="4361" width="10.7109375" style="20" customWidth="1"/>
    <col min="4362" max="4362" width="11.5703125" style="20" bestFit="1" customWidth="1"/>
    <col min="4363" max="4608" width="11.42578125" style="20"/>
    <col min="4609" max="4609" width="2.5703125" style="20" bestFit="1" customWidth="1"/>
    <col min="4610" max="4610" width="31.140625" style="20" bestFit="1" customWidth="1"/>
    <col min="4611" max="4611" width="11.5703125" style="20" bestFit="1" customWidth="1"/>
    <col min="4612" max="4617" width="10.7109375" style="20" customWidth="1"/>
    <col min="4618" max="4618" width="11.5703125" style="20" bestFit="1" customWidth="1"/>
    <col min="4619" max="4864" width="11.42578125" style="20"/>
    <col min="4865" max="4865" width="2.5703125" style="20" bestFit="1" customWidth="1"/>
    <col min="4866" max="4866" width="31.140625" style="20" bestFit="1" customWidth="1"/>
    <col min="4867" max="4867" width="11.5703125" style="20" bestFit="1" customWidth="1"/>
    <col min="4868" max="4873" width="10.7109375" style="20" customWidth="1"/>
    <col min="4874" max="4874" width="11.5703125" style="20" bestFit="1" customWidth="1"/>
    <col min="4875" max="5120" width="11.42578125" style="20"/>
    <col min="5121" max="5121" width="2.5703125" style="20" bestFit="1" customWidth="1"/>
    <col min="5122" max="5122" width="31.140625" style="20" bestFit="1" customWidth="1"/>
    <col min="5123" max="5123" width="11.5703125" style="20" bestFit="1" customWidth="1"/>
    <col min="5124" max="5129" width="10.7109375" style="20" customWidth="1"/>
    <col min="5130" max="5130" width="11.5703125" style="20" bestFit="1" customWidth="1"/>
    <col min="5131" max="5376" width="11.42578125" style="20"/>
    <col min="5377" max="5377" width="2.5703125" style="20" bestFit="1" customWidth="1"/>
    <col min="5378" max="5378" width="31.140625" style="20" bestFit="1" customWidth="1"/>
    <col min="5379" max="5379" width="11.5703125" style="20" bestFit="1" customWidth="1"/>
    <col min="5380" max="5385" width="10.7109375" style="20" customWidth="1"/>
    <col min="5386" max="5386" width="11.5703125" style="20" bestFit="1" customWidth="1"/>
    <col min="5387" max="5632" width="11.42578125" style="20"/>
    <col min="5633" max="5633" width="2.5703125" style="20" bestFit="1" customWidth="1"/>
    <col min="5634" max="5634" width="31.140625" style="20" bestFit="1" customWidth="1"/>
    <col min="5635" max="5635" width="11.5703125" style="20" bestFit="1" customWidth="1"/>
    <col min="5636" max="5641" width="10.7109375" style="20" customWidth="1"/>
    <col min="5642" max="5642" width="11.5703125" style="20" bestFit="1" customWidth="1"/>
    <col min="5643" max="5888" width="11.42578125" style="20"/>
    <col min="5889" max="5889" width="2.5703125" style="20" bestFit="1" customWidth="1"/>
    <col min="5890" max="5890" width="31.140625" style="20" bestFit="1" customWidth="1"/>
    <col min="5891" max="5891" width="11.5703125" style="20" bestFit="1" customWidth="1"/>
    <col min="5892" max="5897" width="10.7109375" style="20" customWidth="1"/>
    <col min="5898" max="5898" width="11.5703125" style="20" bestFit="1" customWidth="1"/>
    <col min="5899" max="6144" width="11.42578125" style="20"/>
    <col min="6145" max="6145" width="2.5703125" style="20" bestFit="1" customWidth="1"/>
    <col min="6146" max="6146" width="31.140625" style="20" bestFit="1" customWidth="1"/>
    <col min="6147" max="6147" width="11.5703125" style="20" bestFit="1" customWidth="1"/>
    <col min="6148" max="6153" width="10.7109375" style="20" customWidth="1"/>
    <col min="6154" max="6154" width="11.5703125" style="20" bestFit="1" customWidth="1"/>
    <col min="6155" max="6400" width="11.42578125" style="20"/>
    <col min="6401" max="6401" width="2.5703125" style="20" bestFit="1" customWidth="1"/>
    <col min="6402" max="6402" width="31.140625" style="20" bestFit="1" customWidth="1"/>
    <col min="6403" max="6403" width="11.5703125" style="20" bestFit="1" customWidth="1"/>
    <col min="6404" max="6409" width="10.7109375" style="20" customWidth="1"/>
    <col min="6410" max="6410" width="11.5703125" style="20" bestFit="1" customWidth="1"/>
    <col min="6411" max="6656" width="11.42578125" style="20"/>
    <col min="6657" max="6657" width="2.5703125" style="20" bestFit="1" customWidth="1"/>
    <col min="6658" max="6658" width="31.140625" style="20" bestFit="1" customWidth="1"/>
    <col min="6659" max="6659" width="11.5703125" style="20" bestFit="1" customWidth="1"/>
    <col min="6660" max="6665" width="10.7109375" style="20" customWidth="1"/>
    <col min="6666" max="6666" width="11.5703125" style="20" bestFit="1" customWidth="1"/>
    <col min="6667" max="6912" width="11.42578125" style="20"/>
    <col min="6913" max="6913" width="2.5703125" style="20" bestFit="1" customWidth="1"/>
    <col min="6914" max="6914" width="31.140625" style="20" bestFit="1" customWidth="1"/>
    <col min="6915" max="6915" width="11.5703125" style="20" bestFit="1" customWidth="1"/>
    <col min="6916" max="6921" width="10.7109375" style="20" customWidth="1"/>
    <col min="6922" max="6922" width="11.5703125" style="20" bestFit="1" customWidth="1"/>
    <col min="6923" max="7168" width="11.42578125" style="20"/>
    <col min="7169" max="7169" width="2.5703125" style="20" bestFit="1" customWidth="1"/>
    <col min="7170" max="7170" width="31.140625" style="20" bestFit="1" customWidth="1"/>
    <col min="7171" max="7171" width="11.5703125" style="20" bestFit="1" customWidth="1"/>
    <col min="7172" max="7177" width="10.7109375" style="20" customWidth="1"/>
    <col min="7178" max="7178" width="11.5703125" style="20" bestFit="1" customWidth="1"/>
    <col min="7179" max="7424" width="11.42578125" style="20"/>
    <col min="7425" max="7425" width="2.5703125" style="20" bestFit="1" customWidth="1"/>
    <col min="7426" max="7426" width="31.140625" style="20" bestFit="1" customWidth="1"/>
    <col min="7427" max="7427" width="11.5703125" style="20" bestFit="1" customWidth="1"/>
    <col min="7428" max="7433" width="10.7109375" style="20" customWidth="1"/>
    <col min="7434" max="7434" width="11.5703125" style="20" bestFit="1" customWidth="1"/>
    <col min="7435" max="7680" width="11.42578125" style="20"/>
    <col min="7681" max="7681" width="2.5703125" style="20" bestFit="1" customWidth="1"/>
    <col min="7682" max="7682" width="31.140625" style="20" bestFit="1" customWidth="1"/>
    <col min="7683" max="7683" width="11.5703125" style="20" bestFit="1" customWidth="1"/>
    <col min="7684" max="7689" width="10.7109375" style="20" customWidth="1"/>
    <col min="7690" max="7690" width="11.5703125" style="20" bestFit="1" customWidth="1"/>
    <col min="7691" max="7936" width="11.42578125" style="20"/>
    <col min="7937" max="7937" width="2.5703125" style="20" bestFit="1" customWidth="1"/>
    <col min="7938" max="7938" width="31.140625" style="20" bestFit="1" customWidth="1"/>
    <col min="7939" max="7939" width="11.5703125" style="20" bestFit="1" customWidth="1"/>
    <col min="7940" max="7945" width="10.7109375" style="20" customWidth="1"/>
    <col min="7946" max="7946" width="11.5703125" style="20" bestFit="1" customWidth="1"/>
    <col min="7947" max="8192" width="11.42578125" style="20"/>
    <col min="8193" max="8193" width="2.5703125" style="20" bestFit="1" customWidth="1"/>
    <col min="8194" max="8194" width="31.140625" style="20" bestFit="1" customWidth="1"/>
    <col min="8195" max="8195" width="11.5703125" style="20" bestFit="1" customWidth="1"/>
    <col min="8196" max="8201" width="10.7109375" style="20" customWidth="1"/>
    <col min="8202" max="8202" width="11.5703125" style="20" bestFit="1" customWidth="1"/>
    <col min="8203" max="8448" width="11.42578125" style="20"/>
    <col min="8449" max="8449" width="2.5703125" style="20" bestFit="1" customWidth="1"/>
    <col min="8450" max="8450" width="31.140625" style="20" bestFit="1" customWidth="1"/>
    <col min="8451" max="8451" width="11.5703125" style="20" bestFit="1" customWidth="1"/>
    <col min="8452" max="8457" width="10.7109375" style="20" customWidth="1"/>
    <col min="8458" max="8458" width="11.5703125" style="20" bestFit="1" customWidth="1"/>
    <col min="8459" max="8704" width="11.42578125" style="20"/>
    <col min="8705" max="8705" width="2.5703125" style="20" bestFit="1" customWidth="1"/>
    <col min="8706" max="8706" width="31.140625" style="20" bestFit="1" customWidth="1"/>
    <col min="8707" max="8707" width="11.5703125" style="20" bestFit="1" customWidth="1"/>
    <col min="8708" max="8713" width="10.7109375" style="20" customWidth="1"/>
    <col min="8714" max="8714" width="11.5703125" style="20" bestFit="1" customWidth="1"/>
    <col min="8715" max="8960" width="11.42578125" style="20"/>
    <col min="8961" max="8961" width="2.5703125" style="20" bestFit="1" customWidth="1"/>
    <col min="8962" max="8962" width="31.140625" style="20" bestFit="1" customWidth="1"/>
    <col min="8963" max="8963" width="11.5703125" style="20" bestFit="1" customWidth="1"/>
    <col min="8964" max="8969" width="10.7109375" style="20" customWidth="1"/>
    <col min="8970" max="8970" width="11.5703125" style="20" bestFit="1" customWidth="1"/>
    <col min="8971" max="9216" width="11.42578125" style="20"/>
    <col min="9217" max="9217" width="2.5703125" style="20" bestFit="1" customWidth="1"/>
    <col min="9218" max="9218" width="31.140625" style="20" bestFit="1" customWidth="1"/>
    <col min="9219" max="9219" width="11.5703125" style="20" bestFit="1" customWidth="1"/>
    <col min="9220" max="9225" width="10.7109375" style="20" customWidth="1"/>
    <col min="9226" max="9226" width="11.5703125" style="20" bestFit="1" customWidth="1"/>
    <col min="9227" max="9472" width="11.42578125" style="20"/>
    <col min="9473" max="9473" width="2.5703125" style="20" bestFit="1" customWidth="1"/>
    <col min="9474" max="9474" width="31.140625" style="20" bestFit="1" customWidth="1"/>
    <col min="9475" max="9475" width="11.5703125" style="20" bestFit="1" customWidth="1"/>
    <col min="9476" max="9481" width="10.7109375" style="20" customWidth="1"/>
    <col min="9482" max="9482" width="11.5703125" style="20" bestFit="1" customWidth="1"/>
    <col min="9483" max="9728" width="11.42578125" style="20"/>
    <col min="9729" max="9729" width="2.5703125" style="20" bestFit="1" customWidth="1"/>
    <col min="9730" max="9730" width="31.140625" style="20" bestFit="1" customWidth="1"/>
    <col min="9731" max="9731" width="11.5703125" style="20" bestFit="1" customWidth="1"/>
    <col min="9732" max="9737" width="10.7109375" style="20" customWidth="1"/>
    <col min="9738" max="9738" width="11.5703125" style="20" bestFit="1" customWidth="1"/>
    <col min="9739" max="9984" width="11.42578125" style="20"/>
    <col min="9985" max="9985" width="2.5703125" style="20" bestFit="1" customWidth="1"/>
    <col min="9986" max="9986" width="31.140625" style="20" bestFit="1" customWidth="1"/>
    <col min="9987" max="9987" width="11.5703125" style="20" bestFit="1" customWidth="1"/>
    <col min="9988" max="9993" width="10.7109375" style="20" customWidth="1"/>
    <col min="9994" max="9994" width="11.5703125" style="20" bestFit="1" customWidth="1"/>
    <col min="9995" max="10240" width="11.42578125" style="20"/>
    <col min="10241" max="10241" width="2.5703125" style="20" bestFit="1" customWidth="1"/>
    <col min="10242" max="10242" width="31.140625" style="20" bestFit="1" customWidth="1"/>
    <col min="10243" max="10243" width="11.5703125" style="20" bestFit="1" customWidth="1"/>
    <col min="10244" max="10249" width="10.7109375" style="20" customWidth="1"/>
    <col min="10250" max="10250" width="11.5703125" style="20" bestFit="1" customWidth="1"/>
    <col min="10251" max="10496" width="11.42578125" style="20"/>
    <col min="10497" max="10497" width="2.5703125" style="20" bestFit="1" customWidth="1"/>
    <col min="10498" max="10498" width="31.140625" style="20" bestFit="1" customWidth="1"/>
    <col min="10499" max="10499" width="11.5703125" style="20" bestFit="1" customWidth="1"/>
    <col min="10500" max="10505" width="10.7109375" style="20" customWidth="1"/>
    <col min="10506" max="10506" width="11.5703125" style="20" bestFit="1" customWidth="1"/>
    <col min="10507" max="10752" width="11.42578125" style="20"/>
    <col min="10753" max="10753" width="2.5703125" style="20" bestFit="1" customWidth="1"/>
    <col min="10754" max="10754" width="31.140625" style="20" bestFit="1" customWidth="1"/>
    <col min="10755" max="10755" width="11.5703125" style="20" bestFit="1" customWidth="1"/>
    <col min="10756" max="10761" width="10.7109375" style="20" customWidth="1"/>
    <col min="10762" max="10762" width="11.5703125" style="20" bestFit="1" customWidth="1"/>
    <col min="10763" max="11008" width="11.42578125" style="20"/>
    <col min="11009" max="11009" width="2.5703125" style="20" bestFit="1" customWidth="1"/>
    <col min="11010" max="11010" width="31.140625" style="20" bestFit="1" customWidth="1"/>
    <col min="11011" max="11011" width="11.5703125" style="20" bestFit="1" customWidth="1"/>
    <col min="11012" max="11017" width="10.7109375" style="20" customWidth="1"/>
    <col min="11018" max="11018" width="11.5703125" style="20" bestFit="1" customWidth="1"/>
    <col min="11019" max="11264" width="11.42578125" style="20"/>
    <col min="11265" max="11265" width="2.5703125" style="20" bestFit="1" customWidth="1"/>
    <col min="11266" max="11266" width="31.140625" style="20" bestFit="1" customWidth="1"/>
    <col min="11267" max="11267" width="11.5703125" style="20" bestFit="1" customWidth="1"/>
    <col min="11268" max="11273" width="10.7109375" style="20" customWidth="1"/>
    <col min="11274" max="11274" width="11.5703125" style="20" bestFit="1" customWidth="1"/>
    <col min="11275" max="11520" width="11.42578125" style="20"/>
    <col min="11521" max="11521" width="2.5703125" style="20" bestFit="1" customWidth="1"/>
    <col min="11522" max="11522" width="31.140625" style="20" bestFit="1" customWidth="1"/>
    <col min="11523" max="11523" width="11.5703125" style="20" bestFit="1" customWidth="1"/>
    <col min="11524" max="11529" width="10.7109375" style="20" customWidth="1"/>
    <col min="11530" max="11530" width="11.5703125" style="20" bestFit="1" customWidth="1"/>
    <col min="11531" max="11776" width="11.42578125" style="20"/>
    <col min="11777" max="11777" width="2.5703125" style="20" bestFit="1" customWidth="1"/>
    <col min="11778" max="11778" width="31.140625" style="20" bestFit="1" customWidth="1"/>
    <col min="11779" max="11779" width="11.5703125" style="20" bestFit="1" customWidth="1"/>
    <col min="11780" max="11785" width="10.7109375" style="20" customWidth="1"/>
    <col min="11786" max="11786" width="11.5703125" style="20" bestFit="1" customWidth="1"/>
    <col min="11787" max="12032" width="11.42578125" style="20"/>
    <col min="12033" max="12033" width="2.5703125" style="20" bestFit="1" customWidth="1"/>
    <col min="12034" max="12034" width="31.140625" style="20" bestFit="1" customWidth="1"/>
    <col min="12035" max="12035" width="11.5703125" style="20" bestFit="1" customWidth="1"/>
    <col min="12036" max="12041" width="10.7109375" style="20" customWidth="1"/>
    <col min="12042" max="12042" width="11.5703125" style="20" bestFit="1" customWidth="1"/>
    <col min="12043" max="12288" width="11.42578125" style="20"/>
    <col min="12289" max="12289" width="2.5703125" style="20" bestFit="1" customWidth="1"/>
    <col min="12290" max="12290" width="31.140625" style="20" bestFit="1" customWidth="1"/>
    <col min="12291" max="12291" width="11.5703125" style="20" bestFit="1" customWidth="1"/>
    <col min="12292" max="12297" width="10.7109375" style="20" customWidth="1"/>
    <col min="12298" max="12298" width="11.5703125" style="20" bestFit="1" customWidth="1"/>
    <col min="12299" max="12544" width="11.42578125" style="20"/>
    <col min="12545" max="12545" width="2.5703125" style="20" bestFit="1" customWidth="1"/>
    <col min="12546" max="12546" width="31.140625" style="20" bestFit="1" customWidth="1"/>
    <col min="12547" max="12547" width="11.5703125" style="20" bestFit="1" customWidth="1"/>
    <col min="12548" max="12553" width="10.7109375" style="20" customWidth="1"/>
    <col min="12554" max="12554" width="11.5703125" style="20" bestFit="1" customWidth="1"/>
    <col min="12555" max="12800" width="11.42578125" style="20"/>
    <col min="12801" max="12801" width="2.5703125" style="20" bestFit="1" customWidth="1"/>
    <col min="12802" max="12802" width="31.140625" style="20" bestFit="1" customWidth="1"/>
    <col min="12803" max="12803" width="11.5703125" style="20" bestFit="1" customWidth="1"/>
    <col min="12804" max="12809" width="10.7109375" style="20" customWidth="1"/>
    <col min="12810" max="12810" width="11.5703125" style="20" bestFit="1" customWidth="1"/>
    <col min="12811" max="13056" width="11.42578125" style="20"/>
    <col min="13057" max="13057" width="2.5703125" style="20" bestFit="1" customWidth="1"/>
    <col min="13058" max="13058" width="31.140625" style="20" bestFit="1" customWidth="1"/>
    <col min="13059" max="13059" width="11.5703125" style="20" bestFit="1" customWidth="1"/>
    <col min="13060" max="13065" width="10.7109375" style="20" customWidth="1"/>
    <col min="13066" max="13066" width="11.5703125" style="20" bestFit="1" customWidth="1"/>
    <col min="13067" max="13312" width="11.42578125" style="20"/>
    <col min="13313" max="13313" width="2.5703125" style="20" bestFit="1" customWidth="1"/>
    <col min="13314" max="13314" width="31.140625" style="20" bestFit="1" customWidth="1"/>
    <col min="13315" max="13315" width="11.5703125" style="20" bestFit="1" customWidth="1"/>
    <col min="13316" max="13321" width="10.7109375" style="20" customWidth="1"/>
    <col min="13322" max="13322" width="11.5703125" style="20" bestFit="1" customWidth="1"/>
    <col min="13323" max="13568" width="11.42578125" style="20"/>
    <col min="13569" max="13569" width="2.5703125" style="20" bestFit="1" customWidth="1"/>
    <col min="13570" max="13570" width="31.140625" style="20" bestFit="1" customWidth="1"/>
    <col min="13571" max="13571" width="11.5703125" style="20" bestFit="1" customWidth="1"/>
    <col min="13572" max="13577" width="10.7109375" style="20" customWidth="1"/>
    <col min="13578" max="13578" width="11.5703125" style="20" bestFit="1" customWidth="1"/>
    <col min="13579" max="13824" width="11.42578125" style="20"/>
    <col min="13825" max="13825" width="2.5703125" style="20" bestFit="1" customWidth="1"/>
    <col min="13826" max="13826" width="31.140625" style="20" bestFit="1" customWidth="1"/>
    <col min="13827" max="13827" width="11.5703125" style="20" bestFit="1" customWidth="1"/>
    <col min="13828" max="13833" width="10.7109375" style="20" customWidth="1"/>
    <col min="13834" max="13834" width="11.5703125" style="20" bestFit="1" customWidth="1"/>
    <col min="13835" max="14080" width="11.42578125" style="20"/>
    <col min="14081" max="14081" width="2.5703125" style="20" bestFit="1" customWidth="1"/>
    <col min="14082" max="14082" width="31.140625" style="20" bestFit="1" customWidth="1"/>
    <col min="14083" max="14083" width="11.5703125" style="20" bestFit="1" customWidth="1"/>
    <col min="14084" max="14089" width="10.7109375" style="20" customWidth="1"/>
    <col min="14090" max="14090" width="11.5703125" style="20" bestFit="1" customWidth="1"/>
    <col min="14091" max="14336" width="11.42578125" style="20"/>
    <col min="14337" max="14337" width="2.5703125" style="20" bestFit="1" customWidth="1"/>
    <col min="14338" max="14338" width="31.140625" style="20" bestFit="1" customWidth="1"/>
    <col min="14339" max="14339" width="11.5703125" style="20" bestFit="1" customWidth="1"/>
    <col min="14340" max="14345" width="10.7109375" style="20" customWidth="1"/>
    <col min="14346" max="14346" width="11.5703125" style="20" bestFit="1" customWidth="1"/>
    <col min="14347" max="14592" width="11.42578125" style="20"/>
    <col min="14593" max="14593" width="2.5703125" style="20" bestFit="1" customWidth="1"/>
    <col min="14594" max="14594" width="31.140625" style="20" bestFit="1" customWidth="1"/>
    <col min="14595" max="14595" width="11.5703125" style="20" bestFit="1" customWidth="1"/>
    <col min="14596" max="14601" width="10.7109375" style="20" customWidth="1"/>
    <col min="14602" max="14602" width="11.5703125" style="20" bestFit="1" customWidth="1"/>
    <col min="14603" max="14848" width="11.42578125" style="20"/>
    <col min="14849" max="14849" width="2.5703125" style="20" bestFit="1" customWidth="1"/>
    <col min="14850" max="14850" width="31.140625" style="20" bestFit="1" customWidth="1"/>
    <col min="14851" max="14851" width="11.5703125" style="20" bestFit="1" customWidth="1"/>
    <col min="14852" max="14857" width="10.7109375" style="20" customWidth="1"/>
    <col min="14858" max="14858" width="11.5703125" style="20" bestFit="1" customWidth="1"/>
    <col min="14859" max="15104" width="11.42578125" style="20"/>
    <col min="15105" max="15105" width="2.5703125" style="20" bestFit="1" customWidth="1"/>
    <col min="15106" max="15106" width="31.140625" style="20" bestFit="1" customWidth="1"/>
    <col min="15107" max="15107" width="11.5703125" style="20" bestFit="1" customWidth="1"/>
    <col min="15108" max="15113" width="10.7109375" style="20" customWidth="1"/>
    <col min="15114" max="15114" width="11.5703125" style="20" bestFit="1" customWidth="1"/>
    <col min="15115" max="15360" width="11.42578125" style="20"/>
    <col min="15361" max="15361" width="2.5703125" style="20" bestFit="1" customWidth="1"/>
    <col min="15362" max="15362" width="31.140625" style="20" bestFit="1" customWidth="1"/>
    <col min="15363" max="15363" width="11.5703125" style="20" bestFit="1" customWidth="1"/>
    <col min="15364" max="15369" width="10.7109375" style="20" customWidth="1"/>
    <col min="15370" max="15370" width="11.5703125" style="20" bestFit="1" customWidth="1"/>
    <col min="15371" max="15616" width="11.42578125" style="20"/>
    <col min="15617" max="15617" width="2.5703125" style="20" bestFit="1" customWidth="1"/>
    <col min="15618" max="15618" width="31.140625" style="20" bestFit="1" customWidth="1"/>
    <col min="15619" max="15619" width="11.5703125" style="20" bestFit="1" customWidth="1"/>
    <col min="15620" max="15625" width="10.7109375" style="20" customWidth="1"/>
    <col min="15626" max="15626" width="11.5703125" style="20" bestFit="1" customWidth="1"/>
    <col min="15627" max="15872" width="11.42578125" style="20"/>
    <col min="15873" max="15873" width="2.5703125" style="20" bestFit="1" customWidth="1"/>
    <col min="15874" max="15874" width="31.140625" style="20" bestFit="1" customWidth="1"/>
    <col min="15875" max="15875" width="11.5703125" style="20" bestFit="1" customWidth="1"/>
    <col min="15876" max="15881" width="10.7109375" style="20" customWidth="1"/>
    <col min="15882" max="15882" width="11.5703125" style="20" bestFit="1" customWidth="1"/>
    <col min="15883" max="16128" width="11.42578125" style="20"/>
    <col min="16129" max="16129" width="2.5703125" style="20" bestFit="1" customWidth="1"/>
    <col min="16130" max="16130" width="31.140625" style="20" bestFit="1" customWidth="1"/>
    <col min="16131" max="16131" width="11.5703125" style="20" bestFit="1" customWidth="1"/>
    <col min="16132" max="16137" width="10.7109375" style="20" customWidth="1"/>
    <col min="16138" max="16138" width="11.5703125" style="20" bestFit="1" customWidth="1"/>
    <col min="16139" max="16384" width="11.42578125" style="20"/>
  </cols>
  <sheetData>
    <row r="4" spans="1:12" x14ac:dyDescent="0.2">
      <c r="B4" s="104" t="s">
        <v>73</v>
      </c>
      <c r="C4" s="104"/>
      <c r="D4" s="104"/>
      <c r="E4" s="104"/>
      <c r="F4" s="104"/>
      <c r="G4" s="104"/>
      <c r="H4" s="104"/>
      <c r="I4" s="104"/>
      <c r="J4" s="104"/>
      <c r="K4" s="21"/>
    </row>
    <row r="5" spans="1:12" x14ac:dyDescent="0.2">
      <c r="B5" s="105" t="s">
        <v>58</v>
      </c>
      <c r="C5" s="105"/>
      <c r="D5" s="105"/>
      <c r="E5" s="105"/>
      <c r="F5" s="105"/>
      <c r="G5" s="105"/>
      <c r="H5" s="105"/>
      <c r="I5" s="105"/>
      <c r="J5" s="105"/>
      <c r="K5" s="21"/>
    </row>
    <row r="7" spans="1:12" x14ac:dyDescent="0.2">
      <c r="B7" s="22" t="s">
        <v>59</v>
      </c>
      <c r="C7" s="23" t="s">
        <v>60</v>
      </c>
      <c r="D7" s="24" t="s">
        <v>61</v>
      </c>
      <c r="E7" s="25" t="s">
        <v>9</v>
      </c>
      <c r="F7" s="25" t="s">
        <v>62</v>
      </c>
      <c r="G7" s="26" t="s">
        <v>63</v>
      </c>
      <c r="H7" s="27" t="s">
        <v>64</v>
      </c>
      <c r="I7" s="28" t="s">
        <v>65</v>
      </c>
      <c r="J7" s="29" t="s">
        <v>66</v>
      </c>
    </row>
    <row r="8" spans="1:12" x14ac:dyDescent="0.2">
      <c r="A8" s="30">
        <v>1</v>
      </c>
      <c r="B8" s="75" t="s">
        <v>87</v>
      </c>
      <c r="C8" s="76">
        <f>SUM(D8:G8)</f>
        <v>3</v>
      </c>
      <c r="D8" s="76">
        <f>1+1</f>
        <v>2</v>
      </c>
      <c r="E8" s="76">
        <f>1</f>
        <v>1</v>
      </c>
      <c r="F8" s="76"/>
      <c r="G8" s="76"/>
      <c r="H8" s="77">
        <f>7+1+2</f>
        <v>10</v>
      </c>
      <c r="I8" s="76">
        <f>0+2</f>
        <v>2</v>
      </c>
      <c r="J8" s="76">
        <f>(D8*3)+E8*0+(F8*1)</f>
        <v>6</v>
      </c>
      <c r="K8" s="78" t="s">
        <v>64</v>
      </c>
    </row>
    <row r="9" spans="1:12" x14ac:dyDescent="0.2">
      <c r="A9" s="30">
        <v>2</v>
      </c>
      <c r="B9" s="75" t="s">
        <v>88</v>
      </c>
      <c r="C9" s="76">
        <f>SUM(D9:G9)</f>
        <v>3</v>
      </c>
      <c r="D9" s="79">
        <f>1+1</f>
        <v>2</v>
      </c>
      <c r="E9" s="76">
        <f>1</f>
        <v>1</v>
      </c>
      <c r="F9" s="76"/>
      <c r="G9" s="76"/>
      <c r="H9" s="76">
        <f>1+7+0</f>
        <v>8</v>
      </c>
      <c r="I9" s="76">
        <f>0+0+2</f>
        <v>2</v>
      </c>
      <c r="J9" s="76">
        <f>(D9*3)+E9*0+(F9*1)</f>
        <v>6</v>
      </c>
      <c r="K9" s="80" t="s">
        <v>96</v>
      </c>
    </row>
    <row r="10" spans="1:12" x14ac:dyDescent="0.2">
      <c r="A10" s="30">
        <v>3</v>
      </c>
      <c r="B10" s="31" t="s">
        <v>14</v>
      </c>
      <c r="C10" s="32">
        <f>SUM(D10:G10)</f>
        <v>3</v>
      </c>
      <c r="D10" s="32">
        <f>1+1</f>
        <v>2</v>
      </c>
      <c r="E10" s="79">
        <f>1</f>
        <v>1</v>
      </c>
      <c r="F10" s="32"/>
      <c r="G10" s="32"/>
      <c r="H10" s="32">
        <f>0+2+7</f>
        <v>9</v>
      </c>
      <c r="I10" s="32">
        <f>1+1+0</f>
        <v>2</v>
      </c>
      <c r="J10" s="32">
        <f>(D10*3)+E10*0+(F10*1)</f>
        <v>6</v>
      </c>
    </row>
    <row r="11" spans="1:12" x14ac:dyDescent="0.2">
      <c r="A11" s="30">
        <v>4</v>
      </c>
      <c r="B11" s="31" t="s">
        <v>23</v>
      </c>
      <c r="C11" s="32">
        <f>SUM(D11:G11)</f>
        <v>3</v>
      </c>
      <c r="D11" s="32"/>
      <c r="E11" s="32">
        <f>1+1+1</f>
        <v>3</v>
      </c>
      <c r="F11" s="32"/>
      <c r="G11" s="32"/>
      <c r="H11" s="32">
        <f>0+0+0</f>
        <v>0</v>
      </c>
      <c r="I11" s="32">
        <f>7+7+7</f>
        <v>21</v>
      </c>
      <c r="J11" s="32">
        <f>(D11*3)+E11*0+(F11*1)</f>
        <v>0</v>
      </c>
    </row>
    <row r="12" spans="1:12" x14ac:dyDescent="0.2">
      <c r="A12" s="30"/>
      <c r="B12" s="66"/>
      <c r="C12" s="44"/>
      <c r="D12" s="67">
        <f t="shared" ref="D12:I12" si="0">SUM(D9:D11)</f>
        <v>4</v>
      </c>
      <c r="E12" s="67">
        <f t="shared" si="0"/>
        <v>5</v>
      </c>
      <c r="F12" s="67">
        <f t="shared" si="0"/>
        <v>0</v>
      </c>
      <c r="G12" s="67">
        <f t="shared" si="0"/>
        <v>0</v>
      </c>
      <c r="H12" s="67">
        <f t="shared" si="0"/>
        <v>17</v>
      </c>
      <c r="I12" s="67">
        <f t="shared" si="0"/>
        <v>25</v>
      </c>
      <c r="J12" s="44"/>
    </row>
    <row r="13" spans="1:12" x14ac:dyDescent="0.2">
      <c r="B13" s="33"/>
      <c r="C13" s="33"/>
      <c r="D13" s="33"/>
      <c r="E13" s="33"/>
      <c r="F13" s="33"/>
      <c r="G13" s="33"/>
      <c r="H13" s="33"/>
      <c r="I13" s="33"/>
      <c r="J13" s="33"/>
    </row>
    <row r="14" spans="1:12" x14ac:dyDescent="0.2">
      <c r="B14" s="34" t="s">
        <v>67</v>
      </c>
      <c r="C14" s="35" t="s">
        <v>60</v>
      </c>
      <c r="D14" s="36" t="s">
        <v>61</v>
      </c>
      <c r="E14" s="37" t="s">
        <v>9</v>
      </c>
      <c r="F14" s="37" t="s">
        <v>62</v>
      </c>
      <c r="G14" s="38" t="s">
        <v>63</v>
      </c>
      <c r="H14" s="39" t="s">
        <v>64</v>
      </c>
      <c r="I14" s="40" t="s">
        <v>65</v>
      </c>
      <c r="J14" s="41" t="s">
        <v>66</v>
      </c>
      <c r="L14" s="42"/>
    </row>
    <row r="15" spans="1:12" x14ac:dyDescent="0.2">
      <c r="A15" s="30">
        <v>1</v>
      </c>
      <c r="B15" s="75" t="s">
        <v>6</v>
      </c>
      <c r="C15" s="76">
        <f>SUM(D15:G15)</f>
        <v>3</v>
      </c>
      <c r="D15" s="76">
        <f>1+1+1</f>
        <v>3</v>
      </c>
      <c r="E15" s="76"/>
      <c r="F15" s="76"/>
      <c r="G15" s="76"/>
      <c r="H15" s="76">
        <f>3+6+5</f>
        <v>14</v>
      </c>
      <c r="I15" s="76">
        <f>0+2+0</f>
        <v>2</v>
      </c>
      <c r="J15" s="76">
        <f>(D15*3)+E15*0+(F15*1)</f>
        <v>9</v>
      </c>
      <c r="L15" s="42"/>
    </row>
    <row r="16" spans="1:12" x14ac:dyDescent="0.2">
      <c r="A16" s="30">
        <v>2</v>
      </c>
      <c r="B16" s="75" t="s">
        <v>70</v>
      </c>
      <c r="C16" s="76">
        <f>SUM(D16:G16)</f>
        <v>3</v>
      </c>
      <c r="D16" s="76">
        <f>1+1</f>
        <v>2</v>
      </c>
      <c r="E16" s="76">
        <f>1</f>
        <v>1</v>
      </c>
      <c r="F16" s="76"/>
      <c r="G16" s="76"/>
      <c r="H16" s="76">
        <f>0+3+8</f>
        <v>11</v>
      </c>
      <c r="I16" s="76">
        <f>3+2+2</f>
        <v>7</v>
      </c>
      <c r="J16" s="76">
        <f>(D16*3)+E16*0+(F16*1)</f>
        <v>6</v>
      </c>
      <c r="L16" s="42"/>
    </row>
    <row r="17" spans="1:12" x14ac:dyDescent="0.2">
      <c r="A17" s="30">
        <v>3</v>
      </c>
      <c r="B17" s="31" t="s">
        <v>7</v>
      </c>
      <c r="C17" s="32">
        <f>SUM(D17:G17)</f>
        <v>3</v>
      </c>
      <c r="D17" s="32"/>
      <c r="E17" s="32">
        <f>1+1</f>
        <v>2</v>
      </c>
      <c r="F17" s="32"/>
      <c r="G17" s="32">
        <f>1</f>
        <v>1</v>
      </c>
      <c r="H17" s="32">
        <f>0+2+0</f>
        <v>2</v>
      </c>
      <c r="I17" s="32">
        <f>0+3+5</f>
        <v>8</v>
      </c>
      <c r="J17" s="32">
        <f>(D17*3)+E17*0+(F17*1)</f>
        <v>0</v>
      </c>
    </row>
    <row r="18" spans="1:12" x14ac:dyDescent="0.2">
      <c r="A18" s="30">
        <v>4</v>
      </c>
      <c r="B18" s="31" t="s">
        <v>13</v>
      </c>
      <c r="C18" s="32">
        <f>SUM(D18:G18)</f>
        <v>3</v>
      </c>
      <c r="D18" s="32"/>
      <c r="E18" s="32">
        <f>1+1</f>
        <v>2</v>
      </c>
      <c r="F18" s="32"/>
      <c r="G18" s="32">
        <f>1</f>
        <v>1</v>
      </c>
      <c r="H18" s="32">
        <f>0+2+2</f>
        <v>4</v>
      </c>
      <c r="I18" s="32">
        <f>0+6+8</f>
        <v>14</v>
      </c>
      <c r="J18" s="32">
        <f>(D18*3)+E18*0+(F18*1)</f>
        <v>0</v>
      </c>
    </row>
    <row r="19" spans="1:12" x14ac:dyDescent="0.2">
      <c r="A19" s="30"/>
      <c r="B19" s="66"/>
      <c r="C19" s="44"/>
      <c r="D19" s="67">
        <f>SUM(D15:D18)</f>
        <v>5</v>
      </c>
      <c r="E19" s="67">
        <f t="shared" ref="E19" si="1">SUM(E15:E18)</f>
        <v>5</v>
      </c>
      <c r="F19" s="67">
        <f t="shared" ref="F19" si="2">SUM(F15:F18)</f>
        <v>0</v>
      </c>
      <c r="G19" s="67">
        <f t="shared" ref="G19" si="3">SUM(G15:G18)</f>
        <v>2</v>
      </c>
      <c r="H19" s="67">
        <f t="shared" ref="H19" si="4">SUM(H15:H18)</f>
        <v>31</v>
      </c>
      <c r="I19" s="67">
        <f t="shared" ref="I19" si="5">SUM(I15:I18)</f>
        <v>31</v>
      </c>
      <c r="J19" s="44"/>
    </row>
    <row r="20" spans="1:12" x14ac:dyDescent="0.2">
      <c r="B20" s="33"/>
      <c r="C20" s="33"/>
      <c r="D20" s="33"/>
      <c r="E20" s="33"/>
      <c r="F20" s="33"/>
      <c r="G20" s="33"/>
      <c r="H20" s="33"/>
      <c r="I20" s="33"/>
      <c r="J20" s="33"/>
    </row>
    <row r="21" spans="1:12" x14ac:dyDescent="0.2">
      <c r="B21" s="34" t="s">
        <v>68</v>
      </c>
      <c r="C21" s="35" t="s">
        <v>60</v>
      </c>
      <c r="D21" s="36" t="s">
        <v>61</v>
      </c>
      <c r="E21" s="37" t="s">
        <v>9</v>
      </c>
      <c r="F21" s="37" t="s">
        <v>62</v>
      </c>
      <c r="G21" s="38" t="s">
        <v>63</v>
      </c>
      <c r="H21" s="39" t="s">
        <v>64</v>
      </c>
      <c r="I21" s="40" t="s">
        <v>65</v>
      </c>
      <c r="J21" s="41" t="s">
        <v>66</v>
      </c>
    </row>
    <row r="22" spans="1:12" x14ac:dyDescent="0.2">
      <c r="A22" s="30">
        <v>1</v>
      </c>
      <c r="B22" s="75" t="s">
        <v>11</v>
      </c>
      <c r="C22" s="76">
        <f>SUM(D22:G22)</f>
        <v>3</v>
      </c>
      <c r="D22" s="76">
        <f>1+1</f>
        <v>2</v>
      </c>
      <c r="E22" s="76"/>
      <c r="F22" s="76">
        <f>1</f>
        <v>1</v>
      </c>
      <c r="G22" s="76"/>
      <c r="H22" s="76">
        <f>1+2+3</f>
        <v>6</v>
      </c>
      <c r="I22" s="76">
        <f>1+1+1</f>
        <v>3</v>
      </c>
      <c r="J22" s="76">
        <f>(D22*3)+E22*0+(F22*1)</f>
        <v>7</v>
      </c>
    </row>
    <row r="23" spans="1:12" x14ac:dyDescent="0.2">
      <c r="A23" s="30">
        <v>2</v>
      </c>
      <c r="B23" s="75" t="s">
        <v>22</v>
      </c>
      <c r="C23" s="76">
        <f>SUM(D23:G23)</f>
        <v>3</v>
      </c>
      <c r="D23" s="76">
        <f>1+1</f>
        <v>2</v>
      </c>
      <c r="E23" s="76">
        <f>1</f>
        <v>1</v>
      </c>
      <c r="F23" s="76"/>
      <c r="G23" s="76"/>
      <c r="H23" s="76">
        <f>6+1+3</f>
        <v>10</v>
      </c>
      <c r="I23" s="76">
        <f>2+2+2</f>
        <v>6</v>
      </c>
      <c r="J23" s="76">
        <f>(D23*3)+E23*0+(F23*1)</f>
        <v>6</v>
      </c>
    </row>
    <row r="24" spans="1:12" x14ac:dyDescent="0.2">
      <c r="A24" s="30">
        <v>3</v>
      </c>
      <c r="B24" s="31" t="s">
        <v>4</v>
      </c>
      <c r="C24" s="32">
        <f>SUM(D24:G24)</f>
        <v>3</v>
      </c>
      <c r="D24" s="32">
        <f>1</f>
        <v>1</v>
      </c>
      <c r="E24" s="32">
        <f>1</f>
        <v>1</v>
      </c>
      <c r="F24" s="32">
        <f>1</f>
        <v>1</v>
      </c>
      <c r="G24" s="32"/>
      <c r="H24" s="32">
        <f>1+4+2</f>
        <v>7</v>
      </c>
      <c r="I24" s="32">
        <f>1+1+3</f>
        <v>5</v>
      </c>
      <c r="J24" s="32">
        <f>(D24*3)+E24*0+(F24*1)</f>
        <v>4</v>
      </c>
    </row>
    <row r="25" spans="1:12" x14ac:dyDescent="0.2">
      <c r="A25" s="30">
        <v>4</v>
      </c>
      <c r="B25" s="31" t="s">
        <v>89</v>
      </c>
      <c r="C25" s="32">
        <f>SUM(D25:G25)</f>
        <v>3</v>
      </c>
      <c r="D25" s="32"/>
      <c r="E25" s="32">
        <f>1+1+1</f>
        <v>3</v>
      </c>
      <c r="F25" s="32"/>
      <c r="G25" s="32"/>
      <c r="H25" s="32">
        <f>2+1+1</f>
        <v>4</v>
      </c>
      <c r="I25" s="32">
        <f>6+4+3</f>
        <v>13</v>
      </c>
      <c r="J25" s="32">
        <f>(D25*3)+E25*0+(F25*1)</f>
        <v>0</v>
      </c>
    </row>
    <row r="26" spans="1:12" x14ac:dyDescent="0.2">
      <c r="A26" s="30"/>
      <c r="B26" s="66"/>
      <c r="C26" s="44"/>
      <c r="D26" s="67">
        <f>SUM(D22:D25)</f>
        <v>5</v>
      </c>
      <c r="E26" s="67">
        <f t="shared" ref="E26" si="6">SUM(E22:E25)</f>
        <v>5</v>
      </c>
      <c r="F26" s="67">
        <f t="shared" ref="F26" si="7">SUM(F22:F25)</f>
        <v>2</v>
      </c>
      <c r="G26" s="67">
        <f t="shared" ref="G26" si="8">SUM(G22:G25)</f>
        <v>0</v>
      </c>
      <c r="H26" s="67">
        <f t="shared" ref="H26" si="9">SUM(H22:H25)</f>
        <v>27</v>
      </c>
      <c r="I26" s="67">
        <f t="shared" ref="I26" si="10">SUM(I22:I25)</f>
        <v>27</v>
      </c>
      <c r="J26" s="44"/>
    </row>
    <row r="27" spans="1:12" x14ac:dyDescent="0.2">
      <c r="B27" s="43"/>
      <c r="C27" s="44"/>
      <c r="D27" s="44"/>
      <c r="E27" s="44"/>
      <c r="F27" s="44"/>
      <c r="G27" s="44"/>
      <c r="H27" s="44"/>
      <c r="I27" s="44"/>
      <c r="J27" s="44"/>
    </row>
    <row r="28" spans="1:12" x14ac:dyDescent="0.2">
      <c r="B28" s="34" t="s">
        <v>71</v>
      </c>
      <c r="C28" s="35" t="s">
        <v>60</v>
      </c>
      <c r="D28" s="36" t="s">
        <v>61</v>
      </c>
      <c r="E28" s="37" t="s">
        <v>9</v>
      </c>
      <c r="F28" s="37" t="s">
        <v>62</v>
      </c>
      <c r="G28" s="38" t="s">
        <v>63</v>
      </c>
      <c r="H28" s="39" t="s">
        <v>64</v>
      </c>
      <c r="I28" s="40" t="s">
        <v>65</v>
      </c>
      <c r="J28" s="41" t="s">
        <v>66</v>
      </c>
    </row>
    <row r="29" spans="1:12" x14ac:dyDescent="0.2">
      <c r="A29" s="30">
        <v>1</v>
      </c>
      <c r="B29" s="75" t="s">
        <v>75</v>
      </c>
      <c r="C29" s="76">
        <f>SUM(D29:G29)</f>
        <v>3</v>
      </c>
      <c r="D29" s="76">
        <f>1+1+1</f>
        <v>3</v>
      </c>
      <c r="E29" s="76"/>
      <c r="F29" s="76"/>
      <c r="G29" s="76"/>
      <c r="H29" s="76">
        <f>3+3+6</f>
        <v>12</v>
      </c>
      <c r="I29" s="76">
        <f>2+0+0</f>
        <v>2</v>
      </c>
      <c r="J29" s="76">
        <f>(D29*3)+E29*0+(F29*1)</f>
        <v>9</v>
      </c>
    </row>
    <row r="30" spans="1:12" x14ac:dyDescent="0.2">
      <c r="A30" s="30">
        <v>2</v>
      </c>
      <c r="B30" s="75" t="s">
        <v>86</v>
      </c>
      <c r="C30" s="76">
        <f>SUM(D30:G30)</f>
        <v>3</v>
      </c>
      <c r="D30" s="76">
        <f>1+1</f>
        <v>2</v>
      </c>
      <c r="E30" s="76">
        <f>1</f>
        <v>1</v>
      </c>
      <c r="F30" s="76"/>
      <c r="G30" s="76"/>
      <c r="H30" s="76">
        <f>2+3+3</f>
        <v>8</v>
      </c>
      <c r="I30" s="76">
        <f>3+0+1</f>
        <v>4</v>
      </c>
      <c r="J30" s="76">
        <f>(D30*3)+E30*0+(F30*1)</f>
        <v>6</v>
      </c>
      <c r="L30" s="20" t="s">
        <v>72</v>
      </c>
    </row>
    <row r="31" spans="1:12" x14ac:dyDescent="0.2">
      <c r="A31" s="30">
        <v>3</v>
      </c>
      <c r="B31" s="31" t="s">
        <v>3</v>
      </c>
      <c r="C31" s="32">
        <f>SUM(D31:G31)</f>
        <v>3</v>
      </c>
      <c r="D31" s="32">
        <f>1</f>
        <v>1</v>
      </c>
      <c r="E31" s="32">
        <f>1+1</f>
        <v>2</v>
      </c>
      <c r="F31" s="32"/>
      <c r="G31" s="32"/>
      <c r="H31" s="32">
        <f>3+1+0</f>
        <v>4</v>
      </c>
      <c r="I31" s="32">
        <f>0+3+6</f>
        <v>9</v>
      </c>
      <c r="J31" s="32">
        <f>(D31*3)+E31*0+(F31*1)</f>
        <v>3</v>
      </c>
    </row>
    <row r="32" spans="1:12" x14ac:dyDescent="0.2">
      <c r="A32" s="30">
        <v>4</v>
      </c>
      <c r="B32" s="73" t="s">
        <v>20</v>
      </c>
      <c r="C32" s="74">
        <f>SUM(D32:G32)</f>
        <v>3</v>
      </c>
      <c r="D32" s="74"/>
      <c r="E32" s="74"/>
      <c r="F32" s="74"/>
      <c r="G32" s="74">
        <f>1+1+1</f>
        <v>3</v>
      </c>
      <c r="H32" s="74">
        <f>0+0+0</f>
        <v>0</v>
      </c>
      <c r="I32" s="74">
        <f>3+3+3</f>
        <v>9</v>
      </c>
      <c r="J32" s="74">
        <f>(D32*3)+E32*0+(F32*1)</f>
        <v>0</v>
      </c>
    </row>
    <row r="33" spans="4:9" x14ac:dyDescent="0.2">
      <c r="D33" s="67">
        <f>SUM(D29:D32)</f>
        <v>6</v>
      </c>
      <c r="E33" s="67">
        <f t="shared" ref="E33" si="11">SUM(E29:E32)</f>
        <v>3</v>
      </c>
      <c r="F33" s="67">
        <f t="shared" ref="F33" si="12">SUM(F29:F32)</f>
        <v>0</v>
      </c>
      <c r="G33" s="67">
        <f t="shared" ref="G33" si="13">SUM(G29:G32)</f>
        <v>3</v>
      </c>
      <c r="H33" s="67">
        <f>SUM(H29:H32)</f>
        <v>24</v>
      </c>
      <c r="I33" s="67">
        <f t="shared" ref="I33" si="14">SUM(I29:I32)</f>
        <v>24</v>
      </c>
    </row>
  </sheetData>
  <sortState xmlns:xlrd2="http://schemas.microsoft.com/office/spreadsheetml/2017/richdata2" ref="B22:J25">
    <sortCondition descending="1" ref="J22:J25"/>
  </sortState>
  <mergeCells count="2">
    <mergeCell ref="B4:J4"/>
    <mergeCell ref="B5:J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87AEF680EBDD4DA6C9CABD4E31BE29" ma:contentTypeVersion="10" ma:contentTypeDescription="Crée un document." ma:contentTypeScope="" ma:versionID="0f12a789713080594955a2311b4db173">
  <xsd:schema xmlns:xsd="http://www.w3.org/2001/XMLSchema" xmlns:xs="http://www.w3.org/2001/XMLSchema" xmlns:p="http://schemas.microsoft.com/office/2006/metadata/properties" xmlns:ns2="0429f1f8-3b37-4357-848b-560e18874c15" xmlns:ns3="6fc59f1f-f513-456d-8ca3-1202812acb59" targetNamespace="http://schemas.microsoft.com/office/2006/metadata/properties" ma:root="true" ma:fieldsID="fd83f9d508eccc99387f7a8dcaa4e7a2" ns2:_="" ns3:_="">
    <xsd:import namespace="0429f1f8-3b37-4357-848b-560e18874c15"/>
    <xsd:import namespace="6fc59f1f-f513-456d-8ca3-1202812ac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9f1f8-3b37-4357-848b-560e18874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59f1f-f513-456d-8ca3-1202812ac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E59453-EABC-4B4A-9EC2-FFE1FA8A3A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9f1f8-3b37-4357-848b-560e18874c15"/>
    <ds:schemaRef ds:uri="6fc59f1f-f513-456d-8ca3-1202812acb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95EE38-4C91-41AE-B897-F0532EEF0D71}">
  <ds:schemaRefs>
    <ds:schemaRef ds:uri="http://schemas.openxmlformats.org/package/2006/metadata/core-properties"/>
    <ds:schemaRef ds:uri="6fc59f1f-f513-456d-8ca3-1202812acb59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0429f1f8-3b37-4357-848b-560e18874c1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824DCE-F9BF-4291-86C4-30BB619BC1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Horaire Féminin</vt:lpstr>
      <vt:lpstr>Classement Féminin</vt:lpstr>
      <vt:lpstr>Horaire Masculin</vt:lpstr>
      <vt:lpstr>Classement Masculin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2019-02-03T18:34:03Z</cp:lastPrinted>
  <dcterms:created xsi:type="dcterms:W3CDTF">2019-01-25T15:39:06Z</dcterms:created>
  <dcterms:modified xsi:type="dcterms:W3CDTF">2019-02-03T20:35:02Z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0x0101007887AEF680EBDD4DA6C9CABD4E31BE29</vt:lpwstr>
  </property>
</Properties>
</file>